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Смета 9 граф_1" sheetId="2" r:id="rId1"/>
  </sheets>
  <externalReferences>
    <externalReference r:id="rId2"/>
  </externalReferences>
  <definedNames>
    <definedName name="_xlnm.Print_Titles" localSheetId="0">'Смета 9 граф_1'!$23:$23</definedName>
    <definedName name="_xlnm.Print_Area" localSheetId="0">'Смета 9 граф_1'!$A$1:$I$49</definedName>
  </definedNames>
  <calcPr calcId="144525"/>
</workbook>
</file>

<file path=xl/calcChain.xml><?xml version="1.0" encoding="utf-8"?>
<calcChain xmlns="http://schemas.openxmlformats.org/spreadsheetml/2006/main">
  <c r="A11" i="2" l="1"/>
  <c r="A14" i="2"/>
  <c r="AE16" i="2"/>
  <c r="A19" i="2"/>
  <c r="C24" i="2"/>
  <c r="A25" i="2"/>
  <c r="C25" i="2"/>
  <c r="D25" i="2"/>
  <c r="E25" i="2"/>
  <c r="F25" i="2"/>
  <c r="H25" i="2"/>
  <c r="S25" i="2"/>
  <c r="G29" i="2" s="1"/>
  <c r="T25" i="2"/>
  <c r="I29" i="2" s="1"/>
  <c r="U25" i="2"/>
  <c r="G30" i="2" s="1"/>
  <c r="V25" i="2"/>
  <c r="I30" i="2" s="1"/>
  <c r="H32" i="2" s="1"/>
  <c r="P32" i="2" s="1"/>
  <c r="H34" i="2" s="1"/>
  <c r="C26" i="2"/>
  <c r="F28" i="2"/>
  <c r="G28" i="2"/>
  <c r="R28" i="2" s="1"/>
  <c r="H28" i="2"/>
  <c r="I28" i="2"/>
  <c r="F29" i="2"/>
  <c r="F30" i="2"/>
  <c r="E31" i="2"/>
  <c r="G31" i="2"/>
  <c r="A34" i="2"/>
  <c r="A37" i="2"/>
  <c r="F37" i="2"/>
  <c r="H37" i="2"/>
  <c r="A38" i="2"/>
  <c r="F38" i="2"/>
  <c r="H38" i="2"/>
  <c r="A39" i="2"/>
  <c r="F39" i="2"/>
  <c r="H39" i="2"/>
  <c r="A40" i="2"/>
  <c r="F40" i="2"/>
  <c r="H40" i="2"/>
  <c r="A41" i="2"/>
  <c r="F41" i="2"/>
  <c r="H41" i="2"/>
  <c r="F32" i="2" l="1"/>
  <c r="O32" i="2" s="1"/>
  <c r="F34" i="2" s="1"/>
</calcChain>
</file>

<file path=xl/sharedStrings.xml><?xml version="1.0" encoding="utf-8"?>
<sst xmlns="http://schemas.openxmlformats.org/spreadsheetml/2006/main" count="22" uniqueCount="21">
  <si>
    <t>чел-ч</t>
  </si>
  <si>
    <t>ЗТР</t>
  </si>
  <si>
    <t>%</t>
  </si>
  <si>
    <t>СП от ФОТ</t>
  </si>
  <si>
    <t>НР от ФОТ</t>
  </si>
  <si>
    <t>Зарплата рабочих</t>
  </si>
  <si>
    <t>Стоимость в текущих ценах</t>
  </si>
  <si>
    <t>Индекс пере-счета</t>
  </si>
  <si>
    <t>Стоимость в ценах на январь 2000 года</t>
  </si>
  <si>
    <t>Цена за единицу измерения, руб.</t>
  </si>
  <si>
    <t>Количество</t>
  </si>
  <si>
    <t>Выполнено работ</t>
  </si>
  <si>
    <t>Единица измерения</t>
  </si>
  <si>
    <t>Наименование работ и затрат</t>
  </si>
  <si>
    <t>Шифр расценки и коды ресурсов</t>
  </si>
  <si>
    <t>п/п</t>
  </si>
  <si>
    <t>(наименование работ и затрат, наименование объекта)</t>
  </si>
  <si>
    <t>ПОПРАВКИ К: ОЗП )*0,8; Труд.Стр. )*0,8</t>
  </si>
  <si>
    <t>ТЕРп 07-02-001-04</t>
  </si>
  <si>
    <t>Капитальный ремонт котла КВ-ГМ-20-150 в котельной по адресу: Магистральное шоссе, 3, г. Керчь, Республика Крым</t>
  </si>
  <si>
    <t>Приложение №3 к Технической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</si>
</sst>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\-\ #,##0"/>
    <numFmt numFmtId="165" formatCode="#,##0.00############;[Red]\-\ #,##0.00############"/>
    <numFmt numFmtId="166" formatCode="#,##0.00;[Red]\-\ #,##0.00"/>
  </numFmts>
  <fonts count="8" x14ac:knownFonts="1">
    <font>
      <sz val="10"/>
      <name val="Arial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Border="1"/>
    <xf numFmtId="0" fontId="2" fillId="0" borderId="2" xfId="0" applyFont="1" applyBorder="1"/>
    <xf numFmtId="164" fontId="0" fillId="0" borderId="0" xfId="0" applyNumberFormat="1"/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166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0;&#1089;&#1093;&#1086;&#1076;&#1085;&#1080;&#1082;&#1080;/&#1083;&#1086;&#1082;.&#1089;&#1084;&#1077;&#1090;&#1072;%20&#1050;&#1042;-&#1043;&#1052;-20-150%20&#1087;&#1077;&#1088;.&#1060;&#1088;&#1091;&#1082;&#1090;&#1086;&#1074;&#1099;&#1081;,13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V_DATA"/>
      <sheetName val="Расчет стоимости ресурсов"/>
      <sheetName val="Объектная смета"/>
      <sheetName val="Source"/>
      <sheetName val="SourceObSm"/>
      <sheetName val="SmtRes"/>
      <sheetName val="EtalonRes"/>
    </sheetNames>
    <sheetDataSet>
      <sheetData sheetId="0"/>
      <sheetData sheetId="1"/>
      <sheetData sheetId="2"/>
      <sheetData sheetId="3">
        <row r="1">
          <cell r="B1" t="str">
            <v>Smeta.RU  (495) 974-1589</v>
          </cell>
        </row>
        <row r="12">
          <cell r="G12" t="str">
            <v>Капитальный ремонт котла КВ-ГМ-20-150  в котельной по адресу: пер.Фруктовый, 13а г.Симферополь,Республика Крым.</v>
          </cell>
        </row>
        <row r="351">
          <cell r="F351" t="str">
            <v>07-01-01</v>
          </cell>
          <cell r="G351" t="str">
            <v>пусконаладочные работы</v>
          </cell>
          <cell r="J351" t="str">
            <v/>
          </cell>
        </row>
        <row r="355">
          <cell r="G355" t="str">
            <v>Капитальный ремонт прозводственных зданий</v>
          </cell>
        </row>
        <row r="356">
          <cell r="E356" t="str">
            <v>1</v>
          </cell>
          <cell r="G356" t="str">
            <v>Котел водогрейный, работающий на жидком или газообразном топливе, теплопроизводительность до 20 Гкал/ч</v>
          </cell>
          <cell r="H356" t="str">
            <v>шт.</v>
          </cell>
          <cell r="I356">
            <v>1</v>
          </cell>
          <cell r="P356">
            <v>0</v>
          </cell>
          <cell r="Q356">
            <v>0</v>
          </cell>
          <cell r="S356">
            <v>6034</v>
          </cell>
          <cell r="X356">
            <v>3922</v>
          </cell>
          <cell r="Y356">
            <v>2414</v>
          </cell>
          <cell r="AK356">
            <v>7542.47</v>
          </cell>
          <cell r="AL356">
            <v>0</v>
          </cell>
          <cell r="AM356">
            <v>0</v>
          </cell>
          <cell r="AO356">
            <v>7542.47</v>
          </cell>
          <cell r="AQ356">
            <v>584.79999999999995</v>
          </cell>
          <cell r="AT356">
            <v>65</v>
          </cell>
          <cell r="AU356">
            <v>40</v>
          </cell>
          <cell r="CN356" t="str">
    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    </cell>
        </row>
        <row r="357">
          <cell r="P357">
            <v>0</v>
          </cell>
          <cell r="Q357">
            <v>0</v>
          </cell>
          <cell r="S357">
            <v>88820</v>
          </cell>
          <cell r="U357">
            <v>467.84</v>
          </cell>
          <cell r="X357">
            <v>57733</v>
          </cell>
          <cell r="Y357">
            <v>35528</v>
          </cell>
          <cell r="BA357">
            <v>14.72</v>
          </cell>
          <cell r="BO357" t="str">
            <v/>
          </cell>
        </row>
        <row r="359">
          <cell r="G359" t="str">
            <v>пусконаладочные работы</v>
          </cell>
        </row>
        <row r="361">
          <cell r="F361">
            <v>6034</v>
          </cell>
          <cell r="H361" t="str">
            <v>Прямые затраты</v>
          </cell>
          <cell r="P361">
            <v>88820</v>
          </cell>
        </row>
        <row r="381">
          <cell r="F381">
            <v>467.84</v>
          </cell>
          <cell r="H381" t="str">
            <v>Трудозатраты строителей</v>
          </cell>
          <cell r="P381">
            <v>467.84</v>
          </cell>
        </row>
        <row r="384">
          <cell r="F384">
            <v>3922</v>
          </cell>
          <cell r="H384" t="str">
            <v>Накладные расходы</v>
          </cell>
          <cell r="P384">
            <v>57733</v>
          </cell>
        </row>
        <row r="385">
          <cell r="F385">
            <v>2414</v>
          </cell>
          <cell r="H385" t="str">
            <v>Сметная прибыль</v>
          </cell>
          <cell r="P385">
            <v>35528</v>
          </cell>
        </row>
        <row r="386">
          <cell r="F386">
            <v>12370</v>
          </cell>
          <cell r="H386" t="str">
            <v>Всего с НР и СП</v>
          </cell>
          <cell r="P386">
            <v>182081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tabSelected="1" zoomScaleNormal="100" workbookViewId="0">
      <selection activeCell="B43" sqref="A43:J47"/>
    </sheetView>
  </sheetViews>
  <sheetFormatPr defaultRowHeight="12.75" x14ac:dyDescent="0.2"/>
  <cols>
    <col min="1" max="1" width="6.7109375" customWidth="1"/>
    <col min="2" max="2" width="15.7109375" customWidth="1"/>
    <col min="3" max="3" width="40.7109375" customWidth="1"/>
    <col min="4" max="7" width="13.7109375" customWidth="1"/>
    <col min="8" max="8" width="10.7109375" customWidth="1"/>
    <col min="9" max="9" width="13.7109375" customWidth="1"/>
    <col min="15" max="30" width="0" hidden="1" customWidth="1"/>
    <col min="31" max="31" width="139.7109375" hidden="1" customWidth="1"/>
    <col min="32" max="36" width="0" hidden="1" customWidth="1"/>
  </cols>
  <sheetData>
    <row r="1" spans="1:31" x14ac:dyDescent="0.2">
      <c r="A1" s="30"/>
    </row>
    <row r="2" spans="1:31" ht="14.25" x14ac:dyDescent="0.2">
      <c r="A2" s="15"/>
      <c r="B2" s="15"/>
      <c r="C2" s="15"/>
      <c r="D2" s="15"/>
      <c r="E2" s="15"/>
      <c r="F2" s="15"/>
      <c r="G2" s="15"/>
      <c r="H2" s="15"/>
      <c r="I2" s="15"/>
    </row>
    <row r="3" spans="1:31" ht="15" x14ac:dyDescent="0.25">
      <c r="A3" s="29"/>
      <c r="B3" s="34"/>
      <c r="C3" s="34"/>
      <c r="D3" s="34"/>
      <c r="E3" s="34"/>
      <c r="F3" s="34"/>
      <c r="G3" s="34"/>
      <c r="H3" s="34"/>
      <c r="I3" s="34"/>
    </row>
    <row r="4" spans="1:31" ht="14.25" x14ac:dyDescent="0.2">
      <c r="A4" s="2"/>
      <c r="B4" s="35"/>
      <c r="C4" s="35"/>
      <c r="D4" s="35"/>
      <c r="E4" s="35"/>
      <c r="F4" s="35"/>
      <c r="G4" s="35"/>
      <c r="H4" s="35"/>
      <c r="I4" s="35"/>
    </row>
    <row r="5" spans="1:31" ht="14.25" x14ac:dyDescent="0.2">
      <c r="A5" s="28"/>
      <c r="B5" s="26"/>
      <c r="C5" s="27"/>
      <c r="D5" s="27"/>
      <c r="E5" s="26"/>
      <c r="F5" s="27"/>
      <c r="G5" s="27"/>
      <c r="H5" s="27"/>
      <c r="I5" s="26"/>
    </row>
    <row r="6" spans="1:31" ht="14.25" x14ac:dyDescent="0.2">
      <c r="A6" s="26"/>
      <c r="B6" s="35"/>
      <c r="C6" s="35"/>
      <c r="D6" s="35"/>
      <c r="E6" s="35"/>
      <c r="F6" s="35"/>
      <c r="G6" s="35"/>
      <c r="H6" s="35"/>
      <c r="I6" s="35"/>
    </row>
    <row r="7" spans="1:31" ht="14.25" x14ac:dyDescent="0.2">
      <c r="A7" s="25"/>
      <c r="B7" s="31"/>
      <c r="C7" s="31"/>
      <c r="D7" s="31"/>
      <c r="E7" s="31" t="s">
        <v>20</v>
      </c>
      <c r="F7" s="31"/>
      <c r="G7" s="31"/>
      <c r="H7" s="31"/>
      <c r="I7" s="31"/>
    </row>
    <row r="10" spans="1:31" ht="14.25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31" ht="18" x14ac:dyDescent="0.25">
      <c r="A11" s="32" t="str">
        <f>CONCATENATE( "ЛОКАЛЬНАЯ СМЕТА № ",IF([1]Source!F351&lt;&gt;"Новая локальная смета", [1]Source!F351, ""))</f>
        <v>ЛОКАЛЬНАЯ СМЕТА № 07-01-01</v>
      </c>
      <c r="B11" s="32"/>
      <c r="C11" s="32"/>
      <c r="D11" s="32"/>
      <c r="E11" s="32"/>
      <c r="F11" s="32"/>
      <c r="G11" s="32"/>
      <c r="H11" s="32"/>
      <c r="I11" s="32"/>
    </row>
    <row r="12" spans="1:31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31" x14ac:dyDescent="0.2">
      <c r="A13" s="24"/>
      <c r="B13" s="24"/>
      <c r="C13" s="24"/>
      <c r="D13" s="24"/>
      <c r="E13" s="24"/>
      <c r="F13" s="24"/>
      <c r="G13" s="24"/>
      <c r="H13" s="24"/>
      <c r="I13" s="24"/>
    </row>
    <row r="14" spans="1:31" ht="18" x14ac:dyDescent="0.25">
      <c r="A14" s="39" t="str">
        <f>IF([1]Source!G351&lt;&gt;"Новая локальная смета", [1]Source!G351, "")</f>
        <v>пусконаладочные работы</v>
      </c>
      <c r="B14" s="39"/>
      <c r="C14" s="39"/>
      <c r="D14" s="39"/>
      <c r="E14" s="39"/>
      <c r="F14" s="39"/>
      <c r="G14" s="39"/>
      <c r="H14" s="39"/>
      <c r="I14" s="39"/>
    </row>
    <row r="15" spans="1:31" ht="14.25" x14ac:dyDescent="0.2">
      <c r="A15" s="2"/>
      <c r="B15" s="2"/>
      <c r="C15" s="2"/>
      <c r="D15" s="2"/>
      <c r="E15" s="2"/>
      <c r="F15" s="2"/>
      <c r="G15" s="2"/>
      <c r="H15" s="2"/>
      <c r="I15" s="2"/>
    </row>
    <row r="16" spans="1:31" ht="36" x14ac:dyDescent="0.25">
      <c r="A16" s="32" t="s">
        <v>19</v>
      </c>
      <c r="B16" s="32"/>
      <c r="C16" s="32"/>
      <c r="D16" s="32"/>
      <c r="E16" s="32"/>
      <c r="F16" s="32"/>
      <c r="G16" s="32"/>
      <c r="H16" s="32"/>
      <c r="I16" s="32"/>
      <c r="AE16" s="23" t="str">
        <f>IF([1]Source!G12&lt;&gt;"Новый объект", [1]Source!G12, "")</f>
        <v>Капитальный ремонт котла КВ-ГМ-20-150  в котельной по адресу: пер.Фруктовый, 13а г.Симферополь,Республика Крым.</v>
      </c>
    </row>
    <row r="17" spans="1:22" x14ac:dyDescent="0.2">
      <c r="A17" s="33" t="s">
        <v>16</v>
      </c>
      <c r="B17" s="33"/>
      <c r="C17" s="33"/>
      <c r="D17" s="33"/>
      <c r="E17" s="33"/>
      <c r="F17" s="33"/>
      <c r="G17" s="33"/>
      <c r="H17" s="33"/>
      <c r="I17" s="33"/>
    </row>
    <row r="18" spans="1:22" ht="14.25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22" ht="14.25" x14ac:dyDescent="0.2">
      <c r="A19" s="40" t="str">
        <f>CONCATENATE("Основание: ", [1]Source!J351)</f>
        <v xml:space="preserve">Основание: </v>
      </c>
      <c r="B19" s="40"/>
      <c r="C19" s="40"/>
      <c r="D19" s="40"/>
      <c r="E19" s="40"/>
      <c r="F19" s="40"/>
      <c r="G19" s="40"/>
      <c r="H19" s="40"/>
      <c r="I19" s="40"/>
    </row>
    <row r="20" spans="1:22" ht="14.25" x14ac:dyDescent="0.2">
      <c r="A20" s="22"/>
      <c r="B20" s="22"/>
      <c r="C20" s="22"/>
      <c r="D20" s="22"/>
      <c r="E20" s="22"/>
      <c r="F20" s="22"/>
      <c r="G20" s="22"/>
      <c r="H20" s="22"/>
      <c r="I20" s="22"/>
    </row>
    <row r="21" spans="1:22" ht="14.25" x14ac:dyDescent="0.2">
      <c r="A21" s="36" t="s">
        <v>15</v>
      </c>
      <c r="B21" s="36" t="s">
        <v>14</v>
      </c>
      <c r="C21" s="36" t="s">
        <v>13</v>
      </c>
      <c r="D21" s="36" t="s">
        <v>12</v>
      </c>
      <c r="E21" s="38" t="s">
        <v>11</v>
      </c>
      <c r="F21" s="38"/>
      <c r="G21" s="38"/>
      <c r="H21" s="38"/>
      <c r="I21" s="38"/>
    </row>
    <row r="22" spans="1:22" ht="57" x14ac:dyDescent="0.2">
      <c r="A22" s="37"/>
      <c r="B22" s="37"/>
      <c r="C22" s="37"/>
      <c r="D22" s="37"/>
      <c r="E22" s="21" t="s">
        <v>10</v>
      </c>
      <c r="F22" s="21" t="s">
        <v>9</v>
      </c>
      <c r="G22" s="21" t="s">
        <v>8</v>
      </c>
      <c r="H22" s="21" t="s">
        <v>7</v>
      </c>
      <c r="I22" s="21" t="s">
        <v>6</v>
      </c>
    </row>
    <row r="23" spans="1:22" ht="14.25" x14ac:dyDescent="0.2">
      <c r="A23" s="20">
        <v>1</v>
      </c>
      <c r="B23" s="20">
        <v>2</v>
      </c>
      <c r="C23" s="20">
        <v>3</v>
      </c>
      <c r="D23" s="20">
        <v>4</v>
      </c>
      <c r="E23" s="20">
        <v>5</v>
      </c>
      <c r="F23" s="20">
        <v>6</v>
      </c>
      <c r="G23" s="20">
        <v>7</v>
      </c>
      <c r="H23" s="20">
        <v>8</v>
      </c>
      <c r="I23" s="20">
        <v>9</v>
      </c>
    </row>
    <row r="24" spans="1:22" ht="28.5" x14ac:dyDescent="0.2">
      <c r="C24" s="19" t="str">
        <f>[1]Source!G355</f>
        <v>Капитальный ремонт прозводственных зданий</v>
      </c>
    </row>
    <row r="25" spans="1:22" ht="42.75" x14ac:dyDescent="0.2">
      <c r="A25" s="17" t="str">
        <f>[1]Source!E356</f>
        <v>1</v>
      </c>
      <c r="B25" s="16" t="s">
        <v>18</v>
      </c>
      <c r="C25" s="16" t="str">
        <f>[1]Source!G356</f>
        <v>Котел водогрейный, работающий на жидком или газообразном топливе, теплопроизводительность до 20 Гкал/ч</v>
      </c>
      <c r="D25" s="14" t="str">
        <f>[1]Source!H356</f>
        <v>шт.</v>
      </c>
      <c r="E25" s="15">
        <f>[1]Source!I356</f>
        <v>1</v>
      </c>
      <c r="F25" s="13">
        <f>IF([1]Source!AK356&lt;&gt; 0, [1]Source!AK356,[1]Source!AL356 + [1]Source!AM356 + [1]Source!AO356)</f>
        <v>7542.47</v>
      </c>
      <c r="G25" s="13"/>
      <c r="H25" s="14" t="str">
        <f>[1]Source!BO357</f>
        <v/>
      </c>
      <c r="I25" s="13"/>
      <c r="S25">
        <f>[1]Source!X356</f>
        <v>3922</v>
      </c>
      <c r="T25">
        <f>[1]Source!X357</f>
        <v>57733</v>
      </c>
      <c r="U25">
        <f>[1]Source!Y356</f>
        <v>2414</v>
      </c>
      <c r="V25">
        <f>[1]Source!Y357</f>
        <v>35528</v>
      </c>
    </row>
    <row r="26" spans="1:22" ht="63.75" x14ac:dyDescent="0.2">
      <c r="C26" s="18" t="str">
        <f>[1]Source!CN356</f>
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</c>
    </row>
    <row r="27" spans="1:22" x14ac:dyDescent="0.2">
      <c r="C27" s="42" t="s">
        <v>17</v>
      </c>
      <c r="D27" s="42"/>
      <c r="E27" s="42"/>
      <c r="F27" s="42"/>
      <c r="G27" s="42"/>
      <c r="H27" s="42"/>
      <c r="I27" s="42"/>
    </row>
    <row r="28" spans="1:22" ht="14.25" x14ac:dyDescent="0.2">
      <c r="A28" s="17"/>
      <c r="B28" s="16"/>
      <c r="C28" s="16" t="s">
        <v>5</v>
      </c>
      <c r="D28" s="14"/>
      <c r="E28" s="15"/>
      <c r="F28" s="13">
        <f>[1]Source!AO356</f>
        <v>7542.47</v>
      </c>
      <c r="G28" s="13">
        <f>[1]Source!S356</f>
        <v>6034</v>
      </c>
      <c r="H28" s="14">
        <f>IF([1]Source!BA357&lt;&gt; 0, [1]Source!BA357, 1)</f>
        <v>14.72</v>
      </c>
      <c r="I28" s="13">
        <f>[1]Source!S357</f>
        <v>88820</v>
      </c>
      <c r="R28">
        <f>G28</f>
        <v>6034</v>
      </c>
    </row>
    <row r="29" spans="1:22" ht="14.25" x14ac:dyDescent="0.2">
      <c r="A29" s="17"/>
      <c r="B29" s="16"/>
      <c r="C29" s="16" t="s">
        <v>4</v>
      </c>
      <c r="D29" s="14" t="s">
        <v>2</v>
      </c>
      <c r="E29" s="15"/>
      <c r="F29" s="13">
        <f>[1]Source!AT356</f>
        <v>65</v>
      </c>
      <c r="G29" s="13">
        <f>SUM(S25:S28)</f>
        <v>3922</v>
      </c>
      <c r="H29" s="14"/>
      <c r="I29" s="13">
        <f>SUM(T25:T28)</f>
        <v>57733</v>
      </c>
    </row>
    <row r="30" spans="1:22" ht="14.25" x14ac:dyDescent="0.2">
      <c r="A30" s="17"/>
      <c r="B30" s="16"/>
      <c r="C30" s="16" t="s">
        <v>3</v>
      </c>
      <c r="D30" s="14" t="s">
        <v>2</v>
      </c>
      <c r="E30" s="15"/>
      <c r="F30" s="13">
        <f>[1]Source!AU356</f>
        <v>40</v>
      </c>
      <c r="G30" s="13">
        <f>SUM(U25:U29)</f>
        <v>2414</v>
      </c>
      <c r="H30" s="14"/>
      <c r="I30" s="13">
        <f>SUM(V25:V29)</f>
        <v>35528</v>
      </c>
    </row>
    <row r="31" spans="1:22" ht="14.25" x14ac:dyDescent="0.2">
      <c r="A31" s="11"/>
      <c r="B31" s="10"/>
      <c r="C31" s="10" t="s">
        <v>1</v>
      </c>
      <c r="D31" s="8" t="s">
        <v>0</v>
      </c>
      <c r="E31" s="9">
        <f>[1]Source!AQ356</f>
        <v>584.79999999999995</v>
      </c>
      <c r="F31" s="7"/>
      <c r="G31" s="12">
        <f>[1]Source!U357</f>
        <v>467.84</v>
      </c>
      <c r="H31" s="8"/>
      <c r="I31" s="7"/>
    </row>
    <row r="32" spans="1:22" ht="15" x14ac:dyDescent="0.25">
      <c r="F32" s="41">
        <f xml:space="preserve"> [1]Source!P356+[1]Source!Q356+[1]Source!S356+SUM(G29:G30)</f>
        <v>12370</v>
      </c>
      <c r="G32" s="41"/>
      <c r="H32" s="41">
        <f xml:space="preserve"> [1]Source!P357+[1]Source!Q357+[1]Source!S357+SUM(I29:I30)</f>
        <v>182081</v>
      </c>
      <c r="I32" s="41"/>
      <c r="O32" s="6">
        <f>F32</f>
        <v>12370</v>
      </c>
      <c r="P32" s="6">
        <f>H32</f>
        <v>182081</v>
      </c>
    </row>
    <row r="34" spans="1:9" ht="15" x14ac:dyDescent="0.25">
      <c r="A34" s="43" t="str">
        <f>CONCATENATE("Итого по локальной смете: ",IF([1]Source!G359&lt;&gt;"Новая локальная смета", [1]Source!G359, ""))</f>
        <v>Итого по локальной смете: пусконаладочные работы</v>
      </c>
      <c r="B34" s="43"/>
      <c r="C34" s="43"/>
      <c r="D34" s="43"/>
      <c r="E34" s="43"/>
      <c r="F34" s="41">
        <f>SUM(O24:O33)</f>
        <v>12370</v>
      </c>
      <c r="G34" s="44"/>
      <c r="H34" s="41">
        <f>SUM(P24:P33)</f>
        <v>182081</v>
      </c>
      <c r="I34" s="44"/>
    </row>
    <row r="37" spans="1:9" ht="14.25" hidden="1" x14ac:dyDescent="0.2">
      <c r="A37" s="40" t="str">
        <f>[1]Source!H361</f>
        <v>Прямые затраты</v>
      </c>
      <c r="B37" s="40"/>
      <c r="C37" s="40"/>
      <c r="D37" s="40"/>
      <c r="E37" s="40"/>
      <c r="F37" s="45">
        <f>[1]Source!F361</f>
        <v>6034</v>
      </c>
      <c r="G37" s="45"/>
      <c r="H37" s="45">
        <f>[1]Source!P361</f>
        <v>88820</v>
      </c>
      <c r="I37" s="45"/>
    </row>
    <row r="38" spans="1:9" ht="14.25" hidden="1" x14ac:dyDescent="0.2">
      <c r="A38" s="40" t="str">
        <f>[1]Source!H381</f>
        <v>Трудозатраты строителей</v>
      </c>
      <c r="B38" s="40"/>
      <c r="C38" s="40"/>
      <c r="D38" s="40"/>
      <c r="E38" s="40"/>
      <c r="F38" s="46">
        <f>[1]Source!F381</f>
        <v>467.84</v>
      </c>
      <c r="G38" s="46"/>
      <c r="H38" s="46">
        <f>[1]Source!P381</f>
        <v>467.84</v>
      </c>
      <c r="I38" s="46"/>
    </row>
    <row r="39" spans="1:9" ht="14.25" hidden="1" x14ac:dyDescent="0.2">
      <c r="A39" s="40" t="str">
        <f>[1]Source!H384</f>
        <v>Накладные расходы</v>
      </c>
      <c r="B39" s="40"/>
      <c r="C39" s="40"/>
      <c r="D39" s="40"/>
      <c r="E39" s="40"/>
      <c r="F39" s="45">
        <f>[1]Source!F384</f>
        <v>3922</v>
      </c>
      <c r="G39" s="45"/>
      <c r="H39" s="45">
        <f>[1]Source!P384</f>
        <v>57733</v>
      </c>
      <c r="I39" s="45"/>
    </row>
    <row r="40" spans="1:9" ht="14.25" hidden="1" x14ac:dyDescent="0.2">
      <c r="A40" s="40" t="str">
        <f>[1]Source!H385</f>
        <v>Сметная прибыль</v>
      </c>
      <c r="B40" s="40"/>
      <c r="C40" s="40"/>
      <c r="D40" s="40"/>
      <c r="E40" s="40"/>
      <c r="F40" s="45">
        <f>[1]Source!F385</f>
        <v>2414</v>
      </c>
      <c r="G40" s="45"/>
      <c r="H40" s="45">
        <f>[1]Source!P385</f>
        <v>35528</v>
      </c>
      <c r="I40" s="45"/>
    </row>
    <row r="41" spans="1:9" ht="14.25" hidden="1" x14ac:dyDescent="0.2">
      <c r="A41" s="40" t="str">
        <f>[1]Source!H386</f>
        <v>Всего с НР и СП</v>
      </c>
      <c r="B41" s="40"/>
      <c r="C41" s="40"/>
      <c r="D41" s="40"/>
      <c r="E41" s="40"/>
      <c r="F41" s="45">
        <f>[1]Source!F386</f>
        <v>12370</v>
      </c>
      <c r="G41" s="45"/>
      <c r="H41" s="45">
        <f>[1]Source!P386</f>
        <v>182081</v>
      </c>
      <c r="I41" s="45"/>
    </row>
    <row r="44" spans="1:9" ht="14.25" x14ac:dyDescent="0.2">
      <c r="A44" s="48"/>
      <c r="B44" s="48"/>
      <c r="C44" s="5"/>
      <c r="D44" s="5"/>
      <c r="E44" s="5"/>
      <c r="F44" s="5"/>
      <c r="G44" s="4"/>
      <c r="H44" s="2"/>
      <c r="I44" s="1"/>
    </row>
    <row r="45" spans="1:9" ht="14.25" x14ac:dyDescent="0.2">
      <c r="A45" s="2"/>
      <c r="B45" s="2"/>
      <c r="C45" s="47"/>
      <c r="D45" s="47"/>
      <c r="E45" s="47"/>
      <c r="F45" s="47"/>
      <c r="G45" s="3"/>
      <c r="H45" s="2"/>
      <c r="I45" s="1"/>
    </row>
    <row r="46" spans="1:9" ht="14.25" x14ac:dyDescent="0.2">
      <c r="A46" s="2"/>
      <c r="B46" s="2"/>
      <c r="C46" s="2"/>
      <c r="D46" s="2"/>
      <c r="E46" s="2"/>
      <c r="F46" s="2"/>
      <c r="G46" s="2"/>
      <c r="H46" s="2"/>
      <c r="I46" s="1"/>
    </row>
    <row r="47" spans="1:9" ht="14.25" x14ac:dyDescent="0.2">
      <c r="A47" s="48"/>
      <c r="B47" s="48"/>
      <c r="C47" s="5"/>
      <c r="D47" s="5"/>
      <c r="E47" s="5"/>
      <c r="F47" s="5"/>
      <c r="G47" s="4"/>
      <c r="H47" s="2"/>
      <c r="I47" s="1"/>
    </row>
    <row r="48" spans="1:9" ht="14.25" x14ac:dyDescent="0.2">
      <c r="A48" s="2"/>
      <c r="B48" s="2"/>
      <c r="C48" s="47"/>
      <c r="D48" s="47"/>
      <c r="E48" s="47"/>
      <c r="F48" s="47"/>
      <c r="G48" s="3"/>
      <c r="H48" s="2"/>
      <c r="I48" s="1"/>
    </row>
  </sheetData>
  <mergeCells count="44">
    <mergeCell ref="C48:F48"/>
    <mergeCell ref="A41:E41"/>
    <mergeCell ref="F41:G41"/>
    <mergeCell ref="H41:I41"/>
    <mergeCell ref="A44:B44"/>
    <mergeCell ref="C45:F45"/>
    <mergeCell ref="A47:B47"/>
    <mergeCell ref="A39:E39"/>
    <mergeCell ref="F39:G39"/>
    <mergeCell ref="H39:I39"/>
    <mergeCell ref="A40:E40"/>
    <mergeCell ref="F40:G40"/>
    <mergeCell ref="H40:I40"/>
    <mergeCell ref="A37:E37"/>
    <mergeCell ref="F37:G37"/>
    <mergeCell ref="H37:I37"/>
    <mergeCell ref="A38:E38"/>
    <mergeCell ref="F38:G38"/>
    <mergeCell ref="H38:I38"/>
    <mergeCell ref="F32:G32"/>
    <mergeCell ref="H32:I32"/>
    <mergeCell ref="A34:E34"/>
    <mergeCell ref="H34:I34"/>
    <mergeCell ref="F34:G34"/>
    <mergeCell ref="A14:I14"/>
    <mergeCell ref="A16:I16"/>
    <mergeCell ref="A17:I17"/>
    <mergeCell ref="A19:I19"/>
    <mergeCell ref="C27:I27"/>
    <mergeCell ref="A21:A22"/>
    <mergeCell ref="B21:B22"/>
    <mergeCell ref="C21:C22"/>
    <mergeCell ref="D21:D22"/>
    <mergeCell ref="E21:I21"/>
    <mergeCell ref="B7:D7"/>
    <mergeCell ref="E7:I7"/>
    <mergeCell ref="A11:I11"/>
    <mergeCell ref="A12:I12"/>
    <mergeCell ref="B3:D3"/>
    <mergeCell ref="E3:I3"/>
    <mergeCell ref="B4:D4"/>
    <mergeCell ref="E4:I4"/>
    <mergeCell ref="B6:D6"/>
    <mergeCell ref="E6:I6"/>
  </mergeCells>
  <pageMargins left="0.4" right="0.2" top="0.2" bottom="0.4" header="0.2" footer="0.2"/>
  <pageSetup paperSize="9" scale="69" fitToHeight="0" orientation="portrait" verticalDpi="0" r:id="rId1"/>
  <headerFooter>
    <oddHeader>&amp;L&amp;8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9 граф_1</vt:lpstr>
      <vt:lpstr>'Смета 9 граф_1'!Заголовки_для_печати</vt:lpstr>
      <vt:lpstr>'Смета 9 граф_1'!Область_печати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2019-07-08T13:24:37Z</dcterms:created>
  <dcterms:modified xsi:type="dcterms:W3CDTF">2019-08-14T08:08:15Z</dcterms:modified>
</cp:coreProperties>
</file>