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3_РЕГПОРЯДОК 44-ФЗ\1. ПИР и СМР Керчь, ул. 12 Апреля1961\"/>
    </mc:Choice>
  </mc:AlternateContent>
  <bookViews>
    <workbookView xWindow="-90" yWindow="135" windowWidth="20640" windowHeight="12690"/>
  </bookViews>
  <sheets>
    <sheet name="НМЦК 2022" sheetId="3" r:id="rId1"/>
  </sheets>
  <calcPr calcId="162913"/>
</workbook>
</file>

<file path=xl/calcChain.xml><?xml version="1.0" encoding="utf-8"?>
<calcChain xmlns="http://schemas.openxmlformats.org/spreadsheetml/2006/main">
  <c r="I49" i="3" l="1"/>
  <c r="I51" i="3" s="1"/>
  <c r="N23" i="3" l="1"/>
  <c r="N25" i="3" s="1"/>
  <c r="G58" i="3"/>
  <c r="G29" i="3"/>
  <c r="L25" i="3"/>
  <c r="K25" i="3"/>
  <c r="I25" i="3"/>
  <c r="M23" i="3"/>
  <c r="M25" i="3" s="1"/>
  <c r="I61" i="3" l="1"/>
  <c r="N27" i="3" s="1"/>
  <c r="N28" i="3" s="1"/>
  <c r="N29" i="3" s="1"/>
  <c r="N31" i="3" s="1"/>
  <c r="O23" i="3"/>
  <c r="O25" i="3" s="1"/>
  <c r="I28" i="3"/>
  <c r="I29" i="3" s="1"/>
  <c r="E28" i="3"/>
  <c r="E29" i="3" s="1"/>
  <c r="D28" i="3"/>
  <c r="D29" i="3" s="1"/>
  <c r="G31" i="3"/>
  <c r="G32" i="3" s="1"/>
  <c r="K27" i="3"/>
  <c r="M27" i="3" s="1"/>
  <c r="E31" i="3" l="1"/>
  <c r="E32" i="3" s="1"/>
  <c r="O27" i="3"/>
  <c r="K28" i="3"/>
  <c r="N32" i="3"/>
  <c r="M28" i="3" l="1"/>
  <c r="O28" i="3" s="1"/>
  <c r="K29" i="3"/>
  <c r="M29" i="3" s="1"/>
  <c r="O29" i="3" s="1"/>
  <c r="D31" i="3"/>
  <c r="D32" i="3" s="1"/>
  <c r="I31" i="3"/>
  <c r="I32" i="3" s="1"/>
  <c r="K31" i="3" l="1"/>
  <c r="K32" i="3" l="1"/>
  <c r="M32" i="3" s="1"/>
  <c r="O32" i="3" s="1"/>
  <c r="M31" i="3"/>
  <c r="O31" i="3" s="1"/>
</calcChain>
</file>

<file path=xl/sharedStrings.xml><?xml version="1.0" encoding="utf-8"?>
<sst xmlns="http://schemas.openxmlformats.org/spreadsheetml/2006/main" count="68" uniqueCount="56">
  <si>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</si>
  <si>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</si>
  <si>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</si>
  <si>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</si>
  <si>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</si>
  <si>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</si>
  <si>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</si>
  <si>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</si>
  <si>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</si>
  <si>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</si>
  <si>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</si>
  <si>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</si>
  <si>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</si>
  <si>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</si>
  <si>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</si>
  <si>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Номера сметных расчетов и смет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</si>
  <si>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</si>
  <si>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</si>
  <si>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</si>
  <si>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</si>
  <si>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</si>
  <si>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 2022 год</t>
  </si>
  <si>
    <t>=</t>
  </si>
  <si>
    <t>1.</t>
  </si>
  <si>
    <t>2.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</si>
  <si>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</si>
  <si>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</si>
  <si>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</si>
  <si>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</si>
  <si>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</si>
  <si>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</si>
  <si>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Индекс прогнозной инфляции</t>
  </si>
  <si>
    <t>Стоимость работ в
ценах на дату
утверждения сметной
документации
IV кв.2022 г.</t>
  </si>
  <si>
    <t xml:space="preserve"> Затраты на выполнение инженерных изысканий, разработку проектной документации и получение положительного заключения ГГЭ</t>
  </si>
  <si>
    <t>Этап 1.</t>
  </si>
  <si>
    <t>Этап 2</t>
  </si>
  <si>
    <t>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</si>
  <si>
    <t>Стоимость работ в
ценах на дату
формирования
начальной
(максимальной)
цены контракта
Ноябрь 2022</t>
  </si>
  <si>
    <t>Итого по Этапу 1</t>
  </si>
  <si>
    <t xml:space="preserve">Итого по Этапу 2. </t>
  </si>
  <si>
    <t>Доля сметной стоимости проектно-изыскательских работ, подлежащая выполнению подрядчиком в 2022</t>
  </si>
  <si>
    <t>Доля сметной стоимости строительно-монтажных работ, подлежащая выполнению подрядчиком в 2023</t>
  </si>
  <si>
    <t>Доля сметной стоимости проектно-изыскательских работ, подлежащая выполнению подрядчиком в 2023</t>
  </si>
  <si>
    <t>на 2023 год</t>
  </si>
  <si>
    <t>ежемесячный индекс прогноз на 2023 =</t>
  </si>
  <si>
    <t>К на 2023 =</t>
  </si>
  <si>
    <t>Итого индекс прогнозной инфляции на ПИР</t>
  </si>
  <si>
    <t>Итого индекс прогнозной инфляции на СМР</t>
  </si>
  <si>
    <t>К на 2023 год=</t>
  </si>
  <si>
    <t>Используется проектно-сметный метод. Информация о цене получена на основании сметной документации расчитаной по Укрупненным нормативам цен строительства</t>
  </si>
  <si>
    <t>1.0287*1</t>
  </si>
  <si>
    <t>1.0042*0.1+1.0183*0.9</t>
  </si>
  <si>
    <t>Начальная максимальная цена контракта устанавливается равной сумме лимитов бюджетных обязательств 73 728 100 рублей 00 коп.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</si>
  <si>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73728,1</t>
    </r>
    <r>
      <rPr>
        <b/>
        <sz val="11"/>
        <color theme="1"/>
        <rFont val="Times New Roman"/>
        <family val="1"/>
        <charset val="204"/>
      </rPr>
      <t xml:space="preserve"> тыс.руб. (семьдесят три миллиона семьсот двадцать восемь тысяч сто  руб. 00 коп.)</t>
    </r>
  </si>
  <si>
    <t>ОБОСНОВАНИЕ НАЧАЛЬНОЙ (МАКСИМАЛЬНОЙ) ЦЕНЫ КОНТРАКТА 
на выполнение проектно-изыскательских и строительно-монтажных работ по объекту 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</si>
  <si>
    <t>Приложение к Извещению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</si>
</sst>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 vertical="top"/>
    </xf>
    <xf numFmtId="165" fontId="0" fillId="0" borderId="0" xfId="0" applyNumberFormat="1" applyAlignment="1"/>
    <xf numFmtId="165" fontId="0" fillId="0" borderId="0" xfId="0" applyNumberFormat="1"/>
    <xf numFmtId="2" fontId="1" fillId="0" borderId="1" xfId="0" applyNumberFormat="1" applyFont="1" applyBorder="1" applyAlignment="1">
      <alignment horizontal="center" vertical="top" wrapText="1"/>
    </xf>
    <xf numFmtId="167" fontId="0" fillId="0" borderId="0" xfId="0" applyNumberFormat="1"/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2" fontId="0" fillId="0" borderId="2" xfId="0" applyNumberFormat="1" applyBorder="1" applyAlignment="1">
      <alignment horizontal="center" vertical="top" wrapText="1"/>
    </xf>
    <xf numFmtId="2" fontId="0" fillId="0" borderId="3" xfId="0" applyNumberForma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45</xdr:row>
      <xdr:rowOff>17320</xdr:rowOff>
    </xdr:from>
    <xdr:to>
      <xdr:col>4</xdr:col>
      <xdr:colOff>628650</xdr:colOff>
      <xdr:row>47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59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8</xdr:col>
          <xdr:colOff>228600</xdr:colOff>
          <xdr:row>49</xdr:row>
          <xdr:rowOff>142875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95250</xdr:rowOff>
        </xdr:from>
        <xdr:to>
          <xdr:col>4</xdr:col>
          <xdr:colOff>600075</xdr:colOff>
          <xdr:row>47</xdr:row>
          <xdr:rowOff>95250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41</xdr:row>
          <xdr:rowOff>0</xdr:rowOff>
        </xdr:from>
        <xdr:to>
          <xdr:col>5</xdr:col>
          <xdr:colOff>0</xdr:colOff>
          <xdr:row>42</xdr:row>
          <xdr:rowOff>171450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0</xdr:rowOff>
        </xdr:from>
        <xdr:to>
          <xdr:col>5</xdr:col>
          <xdr:colOff>38100</xdr:colOff>
          <xdr:row>57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4</xdr:col>
          <xdr:colOff>419100</xdr:colOff>
          <xdr:row>58</xdr:row>
          <xdr:rowOff>142875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_________Microsoft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3.docx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7"/>
  <sheetViews>
    <sheetView tabSelected="1" view="pageBreakPreview" zoomScale="75" zoomScaleNormal="100" zoomScaleSheetLayoutView="75" workbookViewId="0">
      <selection activeCell="X16" sqref="X16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13.28515625" customWidth="1"/>
    <col min="5" max="5" width="9.5703125" customWidth="1"/>
    <col min="6" max="6" width="3.5703125" customWidth="1"/>
    <col min="7" max="7" width="9" customWidth="1"/>
    <col min="8" max="8" width="3.5703125" customWidth="1"/>
    <col min="9" max="9" width="7.285156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</cols>
  <sheetData>
    <row r="1" spans="1:15" ht="23.25" x14ac:dyDescent="0.35">
      <c r="M1" s="60" t="s">
        <v>55</v>
      </c>
      <c r="N1" s="60"/>
      <c r="O1" s="60"/>
    </row>
    <row r="2" spans="1:15" ht="18.75" customHeight="1" x14ac:dyDescent="0.25">
      <c r="A2" s="44" t="s">
        <v>54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8.7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6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.2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8.75" customHeight="1" x14ac:dyDescent="0.25">
      <c r="A6" s="46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8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8.75" customHeigh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24.7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ht="12.75" hidden="1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15" hidden="1" customHeight="1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15" hidden="1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ht="15" customHeight="1" x14ac:dyDescent="0.25">
      <c r="A13" s="46" t="s">
        <v>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8.25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ht="8.2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48.75" customHeight="1" x14ac:dyDescent="0.25">
      <c r="A16" s="48" t="s">
        <v>4</v>
      </c>
      <c r="B16" s="48"/>
      <c r="C16" s="48"/>
      <c r="D16" s="48"/>
      <c r="E16" s="48"/>
      <c r="F16" s="48"/>
      <c r="G16" s="48"/>
      <c r="H16" s="49" t="s">
        <v>36</v>
      </c>
      <c r="I16" s="49"/>
      <c r="J16" s="49"/>
      <c r="K16" s="49"/>
      <c r="L16" s="49"/>
      <c r="M16" s="49"/>
      <c r="N16" s="49"/>
      <c r="O16" s="49"/>
    </row>
    <row r="17" spans="1:15" ht="37.5" customHeight="1" x14ac:dyDescent="0.25">
      <c r="A17" s="48" t="s">
        <v>5</v>
      </c>
      <c r="B17" s="48"/>
      <c r="C17" s="48"/>
      <c r="D17" s="48"/>
      <c r="E17" s="48"/>
      <c r="F17" s="48"/>
      <c r="G17" s="48"/>
      <c r="H17" s="49" t="s">
        <v>49</v>
      </c>
      <c r="I17" s="49"/>
      <c r="J17" s="49"/>
      <c r="K17" s="49"/>
      <c r="L17" s="49"/>
      <c r="M17" s="49"/>
      <c r="N17" s="49"/>
      <c r="O17" s="49"/>
    </row>
    <row r="18" spans="1:15" ht="15.75" x14ac:dyDescent="0.25">
      <c r="A18" s="48" t="s">
        <v>6</v>
      </c>
      <c r="B18" s="48"/>
      <c r="C18" s="48"/>
      <c r="D18" s="48"/>
      <c r="E18" s="48"/>
      <c r="F18" s="48"/>
      <c r="G18" s="48"/>
      <c r="H18" s="50">
        <v>44890</v>
      </c>
      <c r="I18" s="49"/>
      <c r="J18" s="49"/>
      <c r="K18" s="49"/>
      <c r="L18" s="49"/>
      <c r="M18" s="49"/>
      <c r="N18" s="49"/>
      <c r="O18" s="49"/>
    </row>
    <row r="19" spans="1:15" ht="15.75" x14ac:dyDescent="0.25">
      <c r="A19" s="51" t="s">
        <v>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15" x14ac:dyDescent="0.25">
      <c r="A20" s="47" t="s">
        <v>8</v>
      </c>
      <c r="B20" s="4"/>
      <c r="C20" s="47" t="s">
        <v>10</v>
      </c>
      <c r="D20" s="47"/>
      <c r="E20" s="47"/>
      <c r="F20" s="47"/>
      <c r="G20" s="47"/>
      <c r="H20" s="47"/>
      <c r="I20" s="47"/>
      <c r="J20" s="47"/>
      <c r="K20" s="47" t="s">
        <v>32</v>
      </c>
      <c r="L20" s="47" t="s">
        <v>3</v>
      </c>
      <c r="M20" s="47" t="s">
        <v>37</v>
      </c>
      <c r="N20" s="47" t="s">
        <v>2</v>
      </c>
      <c r="O20" s="47" t="s">
        <v>1</v>
      </c>
    </row>
    <row r="21" spans="1:15" ht="105.75" customHeight="1" x14ac:dyDescent="0.25">
      <c r="A21" s="47"/>
      <c r="B21" s="17" t="s">
        <v>15</v>
      </c>
      <c r="C21" s="17" t="s">
        <v>9</v>
      </c>
      <c r="D21" s="17" t="s">
        <v>11</v>
      </c>
      <c r="E21" s="47" t="s">
        <v>12</v>
      </c>
      <c r="F21" s="47"/>
      <c r="G21" s="47" t="s">
        <v>13</v>
      </c>
      <c r="H21" s="47"/>
      <c r="I21" s="47" t="s">
        <v>14</v>
      </c>
      <c r="J21" s="47"/>
      <c r="K21" s="47"/>
      <c r="L21" s="47"/>
      <c r="M21" s="47"/>
      <c r="N21" s="47"/>
      <c r="O21" s="47"/>
    </row>
    <row r="22" spans="1:15" s="20" customFormat="1" x14ac:dyDescent="0.25">
      <c r="A22" s="5">
        <v>1</v>
      </c>
      <c r="B22" s="6">
        <v>2</v>
      </c>
      <c r="C22" s="17">
        <v>3</v>
      </c>
      <c r="D22" s="5">
        <v>4</v>
      </c>
      <c r="E22" s="47">
        <v>5</v>
      </c>
      <c r="F22" s="47"/>
      <c r="G22" s="47">
        <v>6</v>
      </c>
      <c r="H22" s="47"/>
      <c r="I22" s="47">
        <v>7</v>
      </c>
      <c r="J22" s="47"/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1:15" ht="131.25" customHeight="1" x14ac:dyDescent="0.25">
      <c r="B23" s="32" t="s">
        <v>34</v>
      </c>
      <c r="C23" s="31" t="s">
        <v>33</v>
      </c>
      <c r="D23" s="4"/>
      <c r="E23" s="47"/>
      <c r="F23" s="47"/>
      <c r="G23" s="47"/>
      <c r="H23" s="47"/>
      <c r="I23" s="47">
        <v>4022.8339999999998</v>
      </c>
      <c r="J23" s="47"/>
      <c r="K23" s="25">
        <v>4022.8339999999998</v>
      </c>
      <c r="L23" s="6">
        <v>1</v>
      </c>
      <c r="M23" s="9">
        <f>K23*L23</f>
        <v>4022.8339999999998</v>
      </c>
      <c r="N23" s="23">
        <f>I51</f>
        <v>1.0169297755224409</v>
      </c>
      <c r="O23" s="10">
        <f>M23*N23</f>
        <v>4090.9396765840429</v>
      </c>
    </row>
    <row r="24" spans="1:15" x14ac:dyDescent="0.25">
      <c r="A24" s="4"/>
      <c r="B24" s="4"/>
      <c r="C24" s="4"/>
      <c r="D24" s="4"/>
      <c r="E24" s="47"/>
      <c r="F24" s="47"/>
      <c r="G24" s="47"/>
      <c r="H24" s="47"/>
      <c r="M24" s="33"/>
      <c r="N24" s="4"/>
      <c r="O24" s="4"/>
    </row>
    <row r="25" spans="1:15" x14ac:dyDescent="0.25">
      <c r="A25" s="7" t="s">
        <v>38</v>
      </c>
      <c r="B25" s="4"/>
      <c r="C25" s="4"/>
      <c r="D25" s="8">
        <v>0</v>
      </c>
      <c r="E25" s="52">
        <v>0</v>
      </c>
      <c r="F25" s="52"/>
      <c r="G25" s="52">
        <v>0</v>
      </c>
      <c r="H25" s="52"/>
      <c r="I25" s="52">
        <f>I23</f>
        <v>4022.8339999999998</v>
      </c>
      <c r="J25" s="52"/>
      <c r="K25" s="34">
        <f>K23</f>
        <v>4022.8339999999998</v>
      </c>
      <c r="L25" s="34">
        <f>L23</f>
        <v>1</v>
      </c>
      <c r="M25" s="42">
        <f t="shared" ref="M25:O25" si="0">M23</f>
        <v>4022.8339999999998</v>
      </c>
      <c r="N25" s="41">
        <f t="shared" si="0"/>
        <v>1.0169297755224409</v>
      </c>
      <c r="O25" s="34">
        <f t="shared" si="0"/>
        <v>4090.9396765840429</v>
      </c>
    </row>
    <row r="26" spans="1:15" x14ac:dyDescent="0.25">
      <c r="A26" s="7"/>
      <c r="B26" s="4"/>
      <c r="C26" s="4"/>
      <c r="D26" s="4"/>
      <c r="E26" s="47"/>
      <c r="F26" s="47"/>
      <c r="G26" s="47"/>
      <c r="H26" s="47"/>
      <c r="I26" s="47"/>
      <c r="J26" s="47"/>
      <c r="K26" s="4"/>
      <c r="L26" s="4"/>
      <c r="M26" s="4"/>
      <c r="N26" s="4"/>
      <c r="O26" s="4"/>
    </row>
    <row r="27" spans="1:15" ht="165" x14ac:dyDescent="0.25">
      <c r="A27" s="4">
        <v>2</v>
      </c>
      <c r="B27" s="35" t="s">
        <v>35</v>
      </c>
      <c r="C27" s="6" t="s">
        <v>36</v>
      </c>
      <c r="D27" s="17">
        <v>57417.245999999999</v>
      </c>
      <c r="E27" s="47">
        <v>0</v>
      </c>
      <c r="F27" s="47"/>
      <c r="G27" s="52">
        <v>0</v>
      </c>
      <c r="H27" s="52"/>
      <c r="I27" s="53">
        <v>0</v>
      </c>
      <c r="J27" s="53"/>
      <c r="K27" s="9">
        <f>SUM(D27:J27)</f>
        <v>57417.245999999999</v>
      </c>
      <c r="L27" s="9">
        <v>1</v>
      </c>
      <c r="M27" s="10">
        <f>K27*L27</f>
        <v>57417.245999999999</v>
      </c>
      <c r="N27" s="23">
        <f>I61</f>
        <v>1.0286854942609065</v>
      </c>
      <c r="O27" s="10">
        <f>M27*N27</f>
        <v>59064.288080610058</v>
      </c>
    </row>
    <row r="28" spans="1:15" ht="30" customHeight="1" x14ac:dyDescent="0.25">
      <c r="A28" s="54" t="s">
        <v>39</v>
      </c>
      <c r="B28" s="54"/>
      <c r="C28" s="54"/>
      <c r="D28" s="17">
        <f t="shared" ref="D28:E28" si="1">D27</f>
        <v>57417.245999999999</v>
      </c>
      <c r="E28" s="47">
        <f t="shared" si="1"/>
        <v>0</v>
      </c>
      <c r="F28" s="47"/>
      <c r="G28" s="52">
        <v>0</v>
      </c>
      <c r="H28" s="52"/>
      <c r="I28" s="53">
        <f>I27</f>
        <v>0</v>
      </c>
      <c r="J28" s="53"/>
      <c r="K28" s="9">
        <f>SUM(D28:J28)</f>
        <v>57417.245999999999</v>
      </c>
      <c r="L28" s="9">
        <v>1</v>
      </c>
      <c r="M28" s="10">
        <f t="shared" ref="M28" si="2">K28*L28</f>
        <v>57417.245999999999</v>
      </c>
      <c r="N28" s="23">
        <f>N27</f>
        <v>1.0286854942609065</v>
      </c>
      <c r="O28" s="10">
        <f t="shared" ref="O28" si="3">M28*N28</f>
        <v>59064.288080610058</v>
      </c>
    </row>
    <row r="29" spans="1:15" ht="15" customHeight="1" x14ac:dyDescent="0.25">
      <c r="A29" s="62" t="s">
        <v>16</v>
      </c>
      <c r="B29" s="63" t="s">
        <v>16</v>
      </c>
      <c r="C29" s="64"/>
      <c r="D29" s="26">
        <f>D28+D25</f>
        <v>57417.245999999999</v>
      </c>
      <c r="E29" s="56">
        <f t="shared" ref="E29:K29" si="4">E28+E25</f>
        <v>0</v>
      </c>
      <c r="F29" s="57"/>
      <c r="G29" s="56">
        <f t="shared" si="4"/>
        <v>0</v>
      </c>
      <c r="H29" s="57"/>
      <c r="I29" s="56">
        <f t="shared" si="4"/>
        <v>4022.8339999999998</v>
      </c>
      <c r="J29" s="57"/>
      <c r="K29" s="26">
        <f t="shared" si="4"/>
        <v>61440.08</v>
      </c>
      <c r="L29" s="9">
        <v>1</v>
      </c>
      <c r="M29" s="10">
        <f>K29*L29</f>
        <v>61440.08</v>
      </c>
      <c r="N29" s="23">
        <f>N28</f>
        <v>1.0286854942609065</v>
      </c>
      <c r="O29" s="10">
        <f>M29*N29</f>
        <v>63202.519062229636</v>
      </c>
    </row>
    <row r="30" spans="1:15" x14ac:dyDescent="0.25">
      <c r="A30" s="54" t="s">
        <v>17</v>
      </c>
      <c r="B30" s="54"/>
      <c r="C30" s="54"/>
      <c r="D30" s="4"/>
      <c r="E30" s="47"/>
      <c r="F30" s="47"/>
      <c r="G30" s="47"/>
      <c r="H30" s="47"/>
      <c r="I30" s="47"/>
      <c r="J30" s="47"/>
      <c r="K30" s="4"/>
      <c r="L30" s="4"/>
      <c r="M30" s="4"/>
      <c r="N30" s="23"/>
      <c r="O30" s="4"/>
    </row>
    <row r="31" spans="1:15" ht="60" x14ac:dyDescent="0.25">
      <c r="A31" s="4"/>
      <c r="B31" s="6" t="s">
        <v>18</v>
      </c>
      <c r="C31" s="6" t="s">
        <v>19</v>
      </c>
      <c r="D31" s="19">
        <f>D29*20%</f>
        <v>11483.449200000001</v>
      </c>
      <c r="E31" s="56">
        <f>E29*20%</f>
        <v>0</v>
      </c>
      <c r="F31" s="57"/>
      <c r="G31" s="56">
        <f>G29*20%</f>
        <v>0</v>
      </c>
      <c r="H31" s="57"/>
      <c r="I31" s="56">
        <f>I29*20%</f>
        <v>804.56680000000006</v>
      </c>
      <c r="J31" s="57"/>
      <c r="K31" s="19">
        <f>SUM(D31:J31)</f>
        <v>12288.016000000001</v>
      </c>
      <c r="L31" s="9">
        <v>1</v>
      </c>
      <c r="M31" s="10">
        <f>K31*L31</f>
        <v>12288.016000000001</v>
      </c>
      <c r="N31" s="23">
        <f>N29</f>
        <v>1.0286854942609065</v>
      </c>
      <c r="O31" s="10">
        <f>M31*N31</f>
        <v>12640.503812445928</v>
      </c>
    </row>
    <row r="32" spans="1:15" s="1" customFormat="1" x14ac:dyDescent="0.25">
      <c r="A32" s="11"/>
      <c r="B32" s="65" t="s">
        <v>20</v>
      </c>
      <c r="C32" s="65"/>
      <c r="D32" s="15">
        <f>D31+D29</f>
        <v>68900.695200000002</v>
      </c>
      <c r="E32" s="66">
        <f>E31+E29</f>
        <v>0</v>
      </c>
      <c r="F32" s="67"/>
      <c r="G32" s="66">
        <f>G31+G29</f>
        <v>0</v>
      </c>
      <c r="H32" s="67"/>
      <c r="I32" s="66">
        <f>I31+I29</f>
        <v>4827.4007999999994</v>
      </c>
      <c r="J32" s="67"/>
      <c r="K32" s="15">
        <f>K31+K29</f>
        <v>73728.096000000005</v>
      </c>
      <c r="L32" s="9">
        <v>1</v>
      </c>
      <c r="M32" s="10">
        <f>K32*L32</f>
        <v>73728.096000000005</v>
      </c>
      <c r="N32" s="24">
        <f>N31</f>
        <v>1.0286854942609065</v>
      </c>
      <c r="O32" s="12">
        <f>M32*N32</f>
        <v>75843.022874675575</v>
      </c>
    </row>
    <row r="34" spans="1:13" x14ac:dyDescent="0.25">
      <c r="A34" t="s">
        <v>23</v>
      </c>
      <c r="B34" t="s">
        <v>30</v>
      </c>
    </row>
    <row r="35" spans="1:13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13"/>
      <c r="M35" s="13"/>
    </row>
    <row r="36" spans="1:13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13"/>
      <c r="M36" s="13"/>
    </row>
    <row r="37" spans="1:13" ht="30.75" customHeight="1" x14ac:dyDescent="0.25">
      <c r="A37" t="s">
        <v>24</v>
      </c>
      <c r="B37" s="68" t="s">
        <v>26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3" x14ac:dyDescent="0.25"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13" x14ac:dyDescent="0.25">
      <c r="B39" s="61" t="s">
        <v>40</v>
      </c>
      <c r="C39" s="61"/>
      <c r="D39" s="61"/>
      <c r="E39" s="61"/>
      <c r="F39" s="61"/>
      <c r="G39" s="61"/>
      <c r="H39" s="61"/>
      <c r="I39" s="61"/>
      <c r="J39" s="61"/>
      <c r="K39" s="61"/>
      <c r="L39" s="21">
        <v>0.1</v>
      </c>
    </row>
    <row r="40" spans="1:13" x14ac:dyDescent="0.25">
      <c r="B40" t="s">
        <v>31</v>
      </c>
      <c r="L40" s="2"/>
    </row>
    <row r="41" spans="1:13" x14ac:dyDescent="0.25">
      <c r="B41" t="s">
        <v>21</v>
      </c>
      <c r="L41" s="2">
        <v>1.0509999999999999</v>
      </c>
    </row>
    <row r="42" spans="1:13" x14ac:dyDescent="0.25">
      <c r="B42" s="58" t="s">
        <v>25</v>
      </c>
      <c r="C42" s="58"/>
      <c r="D42" s="58"/>
      <c r="F42" t="s">
        <v>22</v>
      </c>
      <c r="G42" s="14">
        <v>1.0042</v>
      </c>
    </row>
    <row r="43" spans="1:13" x14ac:dyDescent="0.25">
      <c r="B43" s="27"/>
      <c r="C43" s="27"/>
      <c r="D43" s="27"/>
      <c r="G43" s="14"/>
    </row>
    <row r="44" spans="1:13" x14ac:dyDescent="0.25">
      <c r="B44" s="61" t="s">
        <v>42</v>
      </c>
      <c r="C44" s="61"/>
      <c r="D44" s="61"/>
      <c r="E44" s="61"/>
      <c r="F44" s="61"/>
      <c r="G44" s="61"/>
      <c r="H44" s="61"/>
      <c r="I44" s="61"/>
      <c r="J44" s="61"/>
      <c r="K44" s="61"/>
      <c r="L44" s="21">
        <v>0.9</v>
      </c>
    </row>
    <row r="45" spans="1:13" x14ac:dyDescent="0.25">
      <c r="B45" t="s">
        <v>31</v>
      </c>
      <c r="L45" s="2"/>
    </row>
    <row r="46" spans="1:13" x14ac:dyDescent="0.25">
      <c r="B46" t="s">
        <v>43</v>
      </c>
      <c r="L46" s="2">
        <v>1.0489999999999999</v>
      </c>
    </row>
    <row r="47" spans="1:13" x14ac:dyDescent="0.25">
      <c r="B47" s="58" t="s">
        <v>44</v>
      </c>
      <c r="C47" s="58"/>
      <c r="D47" s="58"/>
      <c r="F47" t="s">
        <v>22</v>
      </c>
      <c r="G47" s="14">
        <v>1.0039944000000001</v>
      </c>
    </row>
    <row r="48" spans="1:13" x14ac:dyDescent="0.25">
      <c r="B48" s="27"/>
      <c r="C48" s="27"/>
      <c r="D48" s="27"/>
      <c r="G48" s="14"/>
    </row>
    <row r="49" spans="1:15" x14ac:dyDescent="0.25">
      <c r="C49" s="20" t="s">
        <v>45</v>
      </c>
      <c r="H49" s="3" t="s">
        <v>22</v>
      </c>
      <c r="I49">
        <f>1.0042*(1.00399+POWER(1.00399,6))/2</f>
        <v>1.0183441950249343</v>
      </c>
      <c r="J49" s="28"/>
    </row>
    <row r="51" spans="1:15" x14ac:dyDescent="0.25">
      <c r="B51" s="36" t="s">
        <v>46</v>
      </c>
      <c r="C51" s="36"/>
      <c r="D51" s="37"/>
      <c r="E51" s="37" t="s">
        <v>51</v>
      </c>
      <c r="F51" s="37"/>
      <c r="G51" s="37"/>
      <c r="H51" s="29" t="s">
        <v>22</v>
      </c>
      <c r="I51" s="39">
        <f>0.1*1.0042+0.9*I49</f>
        <v>1.0169297755224409</v>
      </c>
    </row>
    <row r="52" spans="1:15" x14ac:dyDescent="0.25">
      <c r="B52" s="29"/>
      <c r="C52" s="29"/>
      <c r="D52" s="30"/>
      <c r="E52" s="30"/>
      <c r="F52" s="30"/>
      <c r="G52" s="30"/>
      <c r="H52" s="29"/>
      <c r="I52" s="22"/>
    </row>
    <row r="53" spans="1:15" x14ac:dyDescent="0.25">
      <c r="B53" s="61" t="s">
        <v>41</v>
      </c>
      <c r="C53" s="61"/>
      <c r="D53" s="61"/>
      <c r="E53" s="61"/>
      <c r="F53" s="61"/>
      <c r="G53" s="61"/>
      <c r="H53" s="61"/>
      <c r="I53" s="61"/>
      <c r="J53" s="61"/>
      <c r="K53" s="61"/>
      <c r="L53" s="21">
        <v>1</v>
      </c>
    </row>
    <row r="54" spans="1:15" x14ac:dyDescent="0.25">
      <c r="B54" t="s">
        <v>31</v>
      </c>
      <c r="L54" s="2"/>
    </row>
    <row r="55" spans="1:15" x14ac:dyDescent="0.25">
      <c r="B55" t="s">
        <v>43</v>
      </c>
      <c r="L55" s="2">
        <v>1.0489999999999999</v>
      </c>
    </row>
    <row r="56" spans="1:15" x14ac:dyDescent="0.25">
      <c r="B56" s="58" t="s">
        <v>44</v>
      </c>
      <c r="C56" s="58"/>
      <c r="D56" s="58"/>
      <c r="F56" t="s">
        <v>22</v>
      </c>
      <c r="G56" s="14">
        <v>1.0039944000000001</v>
      </c>
    </row>
    <row r="57" spans="1:15" x14ac:dyDescent="0.25">
      <c r="B57" s="27"/>
      <c r="C57" s="27"/>
      <c r="D57" s="27"/>
      <c r="G57" s="14"/>
    </row>
    <row r="58" spans="1:15" x14ac:dyDescent="0.25">
      <c r="B58" s="27" t="s">
        <v>48</v>
      </c>
      <c r="C58" s="27"/>
      <c r="D58" s="27"/>
      <c r="F58" t="s">
        <v>22</v>
      </c>
      <c r="G58" s="22">
        <f>1.0042*(1.00399+POWER(1.00399,11))/2</f>
        <v>1.0286854942609065</v>
      </c>
    </row>
    <row r="59" spans="1:15" x14ac:dyDescent="0.25">
      <c r="B59" s="27"/>
      <c r="C59" s="27"/>
      <c r="D59" s="27"/>
      <c r="G59" s="14"/>
    </row>
    <row r="61" spans="1:15" x14ac:dyDescent="0.25">
      <c r="A61" s="36" t="s">
        <v>47</v>
      </c>
      <c r="C61" s="36"/>
      <c r="D61" s="40"/>
      <c r="E61" s="38" t="s">
        <v>50</v>
      </c>
      <c r="F61" s="38"/>
      <c r="G61" s="38"/>
      <c r="H61" s="29" t="s">
        <v>22</v>
      </c>
      <c r="I61" s="39">
        <f>G58*1</f>
        <v>1.0286854942609065</v>
      </c>
    </row>
    <row r="62" spans="1:15" ht="15.75" x14ac:dyDescent="0.25">
      <c r="A62" s="48" t="s">
        <v>28</v>
      </c>
      <c r="B62" s="48"/>
      <c r="C62" s="48"/>
      <c r="D62" s="48"/>
      <c r="E62" s="48"/>
      <c r="F62" s="48"/>
      <c r="G62" s="48"/>
      <c r="H62" s="20"/>
    </row>
    <row r="63" spans="1:15" x14ac:dyDescent="0.25">
      <c r="A63" s="59" t="s">
        <v>29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26.25" customHeight="1" x14ac:dyDescent="0.25">
      <c r="A66" s="59" t="s">
        <v>52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1:15" x14ac:dyDescent="0.25">
      <c r="A68" s="43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.75" x14ac:dyDescent="0.25">
      <c r="A69" s="43"/>
      <c r="B69" s="55" t="s">
        <v>53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7" spans="1:15" x14ac:dyDescent="0.25">
      <c r="L77" s="16"/>
    </row>
  </sheetData>
  <mergeCells count="70">
    <mergeCell ref="M1:O1"/>
    <mergeCell ref="B53:K53"/>
    <mergeCell ref="B56:D56"/>
    <mergeCell ref="I29:J29"/>
    <mergeCell ref="G29:H29"/>
    <mergeCell ref="E29:F29"/>
    <mergeCell ref="A29:C29"/>
    <mergeCell ref="B44:K44"/>
    <mergeCell ref="B39:K39"/>
    <mergeCell ref="B42:D42"/>
    <mergeCell ref="B32:C32"/>
    <mergeCell ref="E32:F32"/>
    <mergeCell ref="G32:H32"/>
    <mergeCell ref="I32:J32"/>
    <mergeCell ref="B37:L37"/>
    <mergeCell ref="B38:K38"/>
    <mergeCell ref="B69:O69"/>
    <mergeCell ref="A30:C30"/>
    <mergeCell ref="E30:F30"/>
    <mergeCell ref="G30:H30"/>
    <mergeCell ref="I30:J30"/>
    <mergeCell ref="E31:F31"/>
    <mergeCell ref="G31:H31"/>
    <mergeCell ref="I31:J31"/>
    <mergeCell ref="B47:D47"/>
    <mergeCell ref="A62:G62"/>
    <mergeCell ref="A63:O65"/>
    <mergeCell ref="A66:O66"/>
    <mergeCell ref="B68:O68"/>
    <mergeCell ref="E27:F27"/>
    <mergeCell ref="G27:H27"/>
    <mergeCell ref="I27:J27"/>
    <mergeCell ref="A28:C28"/>
    <mergeCell ref="E28:F28"/>
    <mergeCell ref="G28:H28"/>
    <mergeCell ref="I28:J28"/>
    <mergeCell ref="E25:F25"/>
    <mergeCell ref="G25:H25"/>
    <mergeCell ref="I25:J25"/>
    <mergeCell ref="E26:F26"/>
    <mergeCell ref="G26:H26"/>
    <mergeCell ref="I26:J26"/>
    <mergeCell ref="E24:F24"/>
    <mergeCell ref="G24:H24"/>
    <mergeCell ref="I23:J23"/>
    <mergeCell ref="E22:F22"/>
    <mergeCell ref="G22:H22"/>
    <mergeCell ref="I22:J22"/>
    <mergeCell ref="H18:O18"/>
    <mergeCell ref="A19:O19"/>
    <mergeCell ref="G21:H21"/>
    <mergeCell ref="I21:J21"/>
    <mergeCell ref="E23:F23"/>
    <mergeCell ref="G23:H23"/>
    <mergeCell ref="A2:O5"/>
    <mergeCell ref="A13:O14"/>
    <mergeCell ref="A6:O12"/>
    <mergeCell ref="N20:N21"/>
    <mergeCell ref="O20:O21"/>
    <mergeCell ref="E21:F21"/>
    <mergeCell ref="A16:G16"/>
    <mergeCell ref="H16:O16"/>
    <mergeCell ref="A20:A21"/>
    <mergeCell ref="C20:J20"/>
    <mergeCell ref="K20:K21"/>
    <mergeCell ref="L20:L21"/>
    <mergeCell ref="M20:M21"/>
    <mergeCell ref="A17:G17"/>
    <mergeCell ref="H17:O17"/>
    <mergeCell ref="A18:G18"/>
  </mergeCells>
  <pageMargins left="0.7" right="0.35" top="0.44" bottom="0.35" header="0.3" footer="0.3"/>
  <pageSetup paperSize="9" scale="37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0</xdr:colOff>
                <xdr:row>48</xdr:row>
                <xdr:rowOff>0</xdr:rowOff>
              </from>
              <to>
                <xdr:col>8</xdr:col>
                <xdr:colOff>228600</xdr:colOff>
                <xdr:row>49</xdr:row>
                <xdr:rowOff>142875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r:id="rId7">
            <anchor moveWithCells="1">
              <from>
                <xdr:col>4</xdr:col>
                <xdr:colOff>0</xdr:colOff>
                <xdr:row>45</xdr:row>
                <xdr:rowOff>95250</xdr:rowOff>
              </from>
              <to>
                <xdr:col>4</xdr:col>
                <xdr:colOff>600075</xdr:colOff>
                <xdr:row>47</xdr:row>
                <xdr:rowOff>95250</xdr:rowOff>
              </to>
            </anchor>
          </objectPr>
        </oleObject>
      </mc:Choice>
      <mc:Fallback>
        <oleObject progId="Word.Document.12" shapeId="2052" r:id="rId6"/>
      </mc:Fallback>
    </mc:AlternateContent>
    <mc:AlternateContent xmlns:mc="http://schemas.openxmlformats.org/markup-compatibility/2006">
      <mc:Choice Requires="x14">
        <oleObject progId="Word.Document.12" shapeId="2051" r:id="rId8">
          <objectPr defaultSize="0" r:id="rId9">
            <anchor moveWithCells="1">
              <from>
                <xdr:col>4</xdr:col>
                <xdr:colOff>47625</xdr:colOff>
                <xdr:row>41</xdr:row>
                <xdr:rowOff>0</xdr:rowOff>
              </from>
              <to>
                <xdr:col>5</xdr:col>
                <xdr:colOff>0</xdr:colOff>
                <xdr:row>42</xdr:row>
                <xdr:rowOff>171450</xdr:rowOff>
              </to>
            </anchor>
          </objectPr>
        </oleObject>
      </mc:Choice>
      <mc:Fallback>
        <oleObject progId="Word.Document.12" shapeId="2051" r:id="rId8"/>
      </mc:Fallback>
    </mc:AlternateContent>
    <mc:AlternateContent xmlns:mc="http://schemas.openxmlformats.org/markup-compatibility/2006">
      <mc:Choice Requires="x14">
        <oleObject progId="Word.Document.12" shapeId="2056" r:id="rId10">
          <objectPr defaultSize="0" r:id="rId11">
            <anchor moveWithCells="1">
              <from>
                <xdr:col>4</xdr:col>
                <xdr:colOff>76200</xdr:colOff>
                <xdr:row>55</xdr:row>
                <xdr:rowOff>0</xdr:rowOff>
              </from>
              <to>
                <xdr:col>5</xdr:col>
                <xdr:colOff>38100</xdr:colOff>
                <xdr:row>57</xdr:row>
                <xdr:rowOff>0</xdr:rowOff>
              </to>
            </anchor>
          </objectPr>
        </oleObject>
      </mc:Choice>
      <mc:Fallback>
        <oleObject progId="Word.Document.12" shapeId="2056" r:id="rId10"/>
      </mc:Fallback>
    </mc:AlternateContent>
    <mc:AlternateContent xmlns:mc="http://schemas.openxmlformats.org/markup-compatibility/2006">
      <mc:Choice Requires="x14">
        <oleObject progId="Word.Document.12" shapeId="2057" r:id="rId12">
          <objectPr defaultSize="0" r:id="rId13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4</xdr:col>
                <xdr:colOff>419100</xdr:colOff>
                <xdr:row>58</xdr:row>
                <xdr:rowOff>142875</xdr:rowOff>
              </to>
            </anchor>
          </objectPr>
        </oleObject>
      </mc:Choice>
      <mc:Fallback>
        <oleObject progId="Word.Document.12" shapeId="2057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Хатунцев Юрий Владимирович</cp:lastModifiedBy>
  <cp:lastPrinted>2022-12-25T14:11:36Z</cp:lastPrinted>
  <dcterms:created xsi:type="dcterms:W3CDTF">2021-03-25T06:47:34Z</dcterms:created>
  <dcterms:modified xsi:type="dcterms:W3CDTF">2023-02-07T10:49:34Z</dcterms:modified>
</cp:coreProperties>
</file>