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Смета 9 граф_2" sheetId="1" r:id="rId1"/>
  </sheets>
  <externalReferences>
    <externalReference r:id="rId2"/>
  </externalReferences>
  <definedNames>
    <definedName name="_xlnm.Print_Titles" localSheetId="0">'Смета 9 граф_2'!$21:$21</definedName>
    <definedName name="_xlnm.Print_Area" localSheetId="0">'Смета 9 граф_2'!$A$1:$I$662</definedName>
  </definedNames>
  <calcPr calcId="144525"/>
</workbook>
</file>

<file path=xl/calcChain.xml><?xml version="1.0" encoding="utf-8"?>
<calcChain xmlns="http://schemas.openxmlformats.org/spreadsheetml/2006/main">
  <c r="A10" i="1" l="1"/>
  <c r="A12" i="1"/>
  <c r="AE14" i="1"/>
  <c r="A17" i="1"/>
  <c r="C22" i="1"/>
  <c r="A24" i="1"/>
  <c r="A25" i="1"/>
  <c r="C25" i="1"/>
  <c r="D25" i="1"/>
  <c r="E25" i="1"/>
  <c r="F25" i="1"/>
  <c r="H25" i="1"/>
  <c r="S25" i="1"/>
  <c r="T25" i="1"/>
  <c r="I29" i="1" s="1"/>
  <c r="U25" i="1"/>
  <c r="V25" i="1"/>
  <c r="F26" i="1"/>
  <c r="G26" i="1"/>
  <c r="R26" i="1" s="1"/>
  <c r="H26" i="1"/>
  <c r="I26" i="1"/>
  <c r="F27" i="1"/>
  <c r="G27" i="1"/>
  <c r="H27" i="1"/>
  <c r="I27" i="1"/>
  <c r="F28" i="1"/>
  <c r="G28" i="1"/>
  <c r="H28" i="1"/>
  <c r="I28" i="1"/>
  <c r="R28" i="1"/>
  <c r="F29" i="1"/>
  <c r="G29" i="1"/>
  <c r="F32" i="1" s="1"/>
  <c r="O32" i="1" s="1"/>
  <c r="F30" i="1"/>
  <c r="G30" i="1"/>
  <c r="I30" i="1"/>
  <c r="E31" i="1"/>
  <c r="G31" i="1"/>
  <c r="A33" i="1"/>
  <c r="C33" i="1"/>
  <c r="D33" i="1"/>
  <c r="E33" i="1"/>
  <c r="F33" i="1"/>
  <c r="H33" i="1"/>
  <c r="S33" i="1"/>
  <c r="T33" i="1"/>
  <c r="I37" i="1" s="1"/>
  <c r="U33" i="1"/>
  <c r="V33" i="1"/>
  <c r="I38" i="1" s="1"/>
  <c r="F34" i="1"/>
  <c r="G34" i="1"/>
  <c r="R34" i="1" s="1"/>
  <c r="H34" i="1"/>
  <c r="I34" i="1"/>
  <c r="F35" i="1"/>
  <c r="G35" i="1"/>
  <c r="H35" i="1"/>
  <c r="I35" i="1"/>
  <c r="F36" i="1"/>
  <c r="G36" i="1"/>
  <c r="H36" i="1"/>
  <c r="I36" i="1"/>
  <c r="R36" i="1"/>
  <c r="F37" i="1"/>
  <c r="G37" i="1"/>
  <c r="F40" i="1" s="1"/>
  <c r="O40" i="1" s="1"/>
  <c r="F38" i="1"/>
  <c r="G38" i="1"/>
  <c r="E39" i="1"/>
  <c r="G39" i="1"/>
  <c r="A41" i="1"/>
  <c r="C41" i="1"/>
  <c r="D41" i="1"/>
  <c r="E41" i="1"/>
  <c r="F41" i="1"/>
  <c r="H41" i="1"/>
  <c r="S41" i="1"/>
  <c r="T41" i="1"/>
  <c r="I48" i="1" s="1"/>
  <c r="U41" i="1"/>
  <c r="V41" i="1"/>
  <c r="C42" i="1"/>
  <c r="C43" i="1"/>
  <c r="F45" i="1"/>
  <c r="G45" i="1"/>
  <c r="R45" i="1" s="1"/>
  <c r="H45" i="1"/>
  <c r="I45" i="1"/>
  <c r="F46" i="1"/>
  <c r="G46" i="1"/>
  <c r="H46" i="1"/>
  <c r="I46" i="1"/>
  <c r="F47" i="1"/>
  <c r="G47" i="1"/>
  <c r="R47" i="1" s="1"/>
  <c r="H47" i="1"/>
  <c r="I47" i="1"/>
  <c r="F48" i="1"/>
  <c r="G48" i="1"/>
  <c r="F51" i="1" s="1"/>
  <c r="O51" i="1" s="1"/>
  <c r="F49" i="1"/>
  <c r="G49" i="1"/>
  <c r="I49" i="1"/>
  <c r="E50" i="1"/>
  <c r="G50" i="1"/>
  <c r="A52" i="1"/>
  <c r="C52" i="1"/>
  <c r="D52" i="1"/>
  <c r="E52" i="1"/>
  <c r="F52" i="1"/>
  <c r="H52" i="1"/>
  <c r="S52" i="1"/>
  <c r="G58" i="1" s="1"/>
  <c r="F61" i="1" s="1"/>
  <c r="O61" i="1" s="1"/>
  <c r="T52" i="1"/>
  <c r="I58" i="1" s="1"/>
  <c r="H61" i="1" s="1"/>
  <c r="P61" i="1" s="1"/>
  <c r="U52" i="1"/>
  <c r="V52" i="1"/>
  <c r="I59" i="1" s="1"/>
  <c r="C53" i="1"/>
  <c r="C54" i="1"/>
  <c r="F56" i="1"/>
  <c r="G56" i="1"/>
  <c r="R56" i="1" s="1"/>
  <c r="H56" i="1"/>
  <c r="I56" i="1"/>
  <c r="F57" i="1"/>
  <c r="G57" i="1"/>
  <c r="H57" i="1"/>
  <c r="I57" i="1"/>
  <c r="F58" i="1"/>
  <c r="F59" i="1"/>
  <c r="G59" i="1"/>
  <c r="E60" i="1"/>
  <c r="G60" i="1"/>
  <c r="A62" i="1"/>
  <c r="C62" i="1"/>
  <c r="D62" i="1"/>
  <c r="E62" i="1"/>
  <c r="F62" i="1"/>
  <c r="H62" i="1"/>
  <c r="S62" i="1"/>
  <c r="T62" i="1"/>
  <c r="U62" i="1"/>
  <c r="G69" i="1" s="1"/>
  <c r="V62" i="1"/>
  <c r="C63" i="1"/>
  <c r="C64" i="1"/>
  <c r="F66" i="1"/>
  <c r="G66" i="1"/>
  <c r="H66" i="1"/>
  <c r="I66" i="1"/>
  <c r="R66" i="1"/>
  <c r="F67" i="1"/>
  <c r="G67" i="1"/>
  <c r="H67" i="1"/>
  <c r="I67" i="1"/>
  <c r="F68" i="1"/>
  <c r="G68" i="1"/>
  <c r="F71" i="1" s="1"/>
  <c r="O71" i="1" s="1"/>
  <c r="I68" i="1"/>
  <c r="H71" i="1" s="1"/>
  <c r="P71" i="1" s="1"/>
  <c r="F69" i="1"/>
  <c r="I69" i="1"/>
  <c r="E70" i="1"/>
  <c r="G70" i="1"/>
  <c r="A72" i="1"/>
  <c r="C72" i="1"/>
  <c r="D72" i="1"/>
  <c r="E72" i="1"/>
  <c r="F72" i="1"/>
  <c r="H72" i="1"/>
  <c r="S72" i="1"/>
  <c r="T72" i="1"/>
  <c r="U72" i="1"/>
  <c r="V72" i="1"/>
  <c r="I79" i="1" s="1"/>
  <c r="C73" i="1"/>
  <c r="F75" i="1"/>
  <c r="G75" i="1"/>
  <c r="H75" i="1"/>
  <c r="I75" i="1"/>
  <c r="R75" i="1"/>
  <c r="F76" i="1"/>
  <c r="G76" i="1"/>
  <c r="H76" i="1"/>
  <c r="I76" i="1"/>
  <c r="F77" i="1"/>
  <c r="G77" i="1"/>
  <c r="R77" i="1" s="1"/>
  <c r="H77" i="1"/>
  <c r="I77" i="1"/>
  <c r="F78" i="1"/>
  <c r="G78" i="1"/>
  <c r="I78" i="1"/>
  <c r="F79" i="1"/>
  <c r="G79" i="1"/>
  <c r="E80" i="1"/>
  <c r="G80" i="1"/>
  <c r="A82" i="1"/>
  <c r="C82" i="1"/>
  <c r="D82" i="1"/>
  <c r="E82" i="1"/>
  <c r="F82" i="1"/>
  <c r="H82" i="1"/>
  <c r="S82" i="1"/>
  <c r="G88" i="1" s="1"/>
  <c r="F91" i="1" s="1"/>
  <c r="O91" i="1" s="1"/>
  <c r="T82" i="1"/>
  <c r="U82" i="1"/>
  <c r="G89" i="1" s="1"/>
  <c r="V82" i="1"/>
  <c r="C83" i="1"/>
  <c r="F85" i="1"/>
  <c r="G85" i="1"/>
  <c r="R85" i="1" s="1"/>
  <c r="H85" i="1"/>
  <c r="I85" i="1"/>
  <c r="F86" i="1"/>
  <c r="G86" i="1"/>
  <c r="H86" i="1"/>
  <c r="I86" i="1"/>
  <c r="F87" i="1"/>
  <c r="G87" i="1"/>
  <c r="H87" i="1"/>
  <c r="I87" i="1"/>
  <c r="R87" i="1"/>
  <c r="F88" i="1"/>
  <c r="I88" i="1"/>
  <c r="H91" i="1" s="1"/>
  <c r="P91" i="1" s="1"/>
  <c r="F89" i="1"/>
  <c r="I89" i="1"/>
  <c r="E90" i="1"/>
  <c r="G90" i="1"/>
  <c r="A92" i="1"/>
  <c r="C92" i="1"/>
  <c r="D92" i="1"/>
  <c r="E92" i="1"/>
  <c r="F92" i="1"/>
  <c r="H92" i="1"/>
  <c r="S92" i="1"/>
  <c r="G98" i="1" s="1"/>
  <c r="T92" i="1"/>
  <c r="U92" i="1"/>
  <c r="V92" i="1"/>
  <c r="I99" i="1" s="1"/>
  <c r="C93" i="1"/>
  <c r="F95" i="1"/>
  <c r="G95" i="1"/>
  <c r="H95" i="1"/>
  <c r="I95" i="1"/>
  <c r="R95" i="1"/>
  <c r="F96" i="1"/>
  <c r="G96" i="1"/>
  <c r="H96" i="1"/>
  <c r="I96" i="1"/>
  <c r="F97" i="1"/>
  <c r="G97" i="1"/>
  <c r="R97" i="1" s="1"/>
  <c r="H97" i="1"/>
  <c r="I97" i="1"/>
  <c r="F98" i="1"/>
  <c r="I98" i="1"/>
  <c r="H101" i="1" s="1"/>
  <c r="P101" i="1" s="1"/>
  <c r="F99" i="1"/>
  <c r="G99" i="1"/>
  <c r="E100" i="1"/>
  <c r="G100" i="1"/>
  <c r="A102" i="1"/>
  <c r="C102" i="1"/>
  <c r="D102" i="1"/>
  <c r="E102" i="1"/>
  <c r="F102" i="1"/>
  <c r="H102" i="1"/>
  <c r="S102" i="1"/>
  <c r="G109" i="1" s="1"/>
  <c r="T102" i="1"/>
  <c r="I109" i="1" s="1"/>
  <c r="H112" i="1" s="1"/>
  <c r="P112" i="1" s="1"/>
  <c r="U102" i="1"/>
  <c r="V102" i="1"/>
  <c r="C103" i="1"/>
  <c r="C104" i="1"/>
  <c r="F106" i="1"/>
  <c r="G106" i="1"/>
  <c r="H106" i="1"/>
  <c r="I106" i="1"/>
  <c r="R106" i="1"/>
  <c r="F107" i="1"/>
  <c r="G107" i="1"/>
  <c r="H107" i="1"/>
  <c r="I107" i="1"/>
  <c r="F108" i="1"/>
  <c r="G108" i="1"/>
  <c r="R108" i="1" s="1"/>
  <c r="H108" i="1"/>
  <c r="I108" i="1"/>
  <c r="F109" i="1"/>
  <c r="F110" i="1"/>
  <c r="G110" i="1"/>
  <c r="I110" i="1"/>
  <c r="E111" i="1"/>
  <c r="G111" i="1"/>
  <c r="F112" i="1"/>
  <c r="O112" i="1" s="1"/>
  <c r="A114" i="1"/>
  <c r="A118" i="1"/>
  <c r="A119" i="1"/>
  <c r="C119" i="1"/>
  <c r="D119" i="1"/>
  <c r="E119" i="1"/>
  <c r="F119" i="1"/>
  <c r="H119" i="1"/>
  <c r="S119" i="1"/>
  <c r="G125" i="1" s="1"/>
  <c r="T119" i="1"/>
  <c r="I125" i="1" s="1"/>
  <c r="U119" i="1"/>
  <c r="G126" i="1" s="1"/>
  <c r="V119" i="1"/>
  <c r="C120" i="1"/>
  <c r="F122" i="1"/>
  <c r="G122" i="1"/>
  <c r="R122" i="1" s="1"/>
  <c r="H122" i="1"/>
  <c r="I122" i="1"/>
  <c r="F123" i="1"/>
  <c r="G123" i="1"/>
  <c r="H123" i="1"/>
  <c r="I123" i="1"/>
  <c r="F124" i="1"/>
  <c r="G124" i="1"/>
  <c r="H124" i="1"/>
  <c r="I124" i="1"/>
  <c r="R124" i="1"/>
  <c r="F125" i="1"/>
  <c r="F126" i="1"/>
  <c r="I126" i="1"/>
  <c r="E127" i="1"/>
  <c r="G127" i="1"/>
  <c r="A129" i="1"/>
  <c r="C129" i="1"/>
  <c r="D129" i="1"/>
  <c r="E129" i="1"/>
  <c r="F129" i="1"/>
  <c r="H129" i="1"/>
  <c r="S129" i="1"/>
  <c r="T129" i="1"/>
  <c r="I135" i="1" s="1"/>
  <c r="U129" i="1"/>
  <c r="G136" i="1" s="1"/>
  <c r="V129" i="1"/>
  <c r="I136" i="1" s="1"/>
  <c r="C130" i="1"/>
  <c r="F132" i="1"/>
  <c r="G132" i="1"/>
  <c r="R132" i="1" s="1"/>
  <c r="H132" i="1"/>
  <c r="I132" i="1"/>
  <c r="F133" i="1"/>
  <c r="G133" i="1"/>
  <c r="H133" i="1"/>
  <c r="I133" i="1"/>
  <c r="F134" i="1"/>
  <c r="G134" i="1"/>
  <c r="R134" i="1" s="1"/>
  <c r="H134" i="1"/>
  <c r="I134" i="1"/>
  <c r="F135" i="1"/>
  <c r="G135" i="1"/>
  <c r="F138" i="1" s="1"/>
  <c r="O138" i="1" s="1"/>
  <c r="F136" i="1"/>
  <c r="E137" i="1"/>
  <c r="G137" i="1"/>
  <c r="A139" i="1"/>
  <c r="C139" i="1"/>
  <c r="D139" i="1"/>
  <c r="E139" i="1"/>
  <c r="F139" i="1"/>
  <c r="H139" i="1"/>
  <c r="S139" i="1"/>
  <c r="G145" i="1" s="1"/>
  <c r="F148" i="1" s="1"/>
  <c r="O148" i="1" s="1"/>
  <c r="T139" i="1"/>
  <c r="I145" i="1" s="1"/>
  <c r="U139" i="1"/>
  <c r="G146" i="1" s="1"/>
  <c r="V139" i="1"/>
  <c r="C140" i="1"/>
  <c r="F142" i="1"/>
  <c r="G142" i="1"/>
  <c r="R142" i="1" s="1"/>
  <c r="H142" i="1"/>
  <c r="I142" i="1"/>
  <c r="F143" i="1"/>
  <c r="G143" i="1"/>
  <c r="H143" i="1"/>
  <c r="I143" i="1"/>
  <c r="F144" i="1"/>
  <c r="G144" i="1"/>
  <c r="H144" i="1"/>
  <c r="I144" i="1"/>
  <c r="R144" i="1"/>
  <c r="F145" i="1"/>
  <c r="F146" i="1"/>
  <c r="I146" i="1"/>
  <c r="E147" i="1"/>
  <c r="G147" i="1"/>
  <c r="A149" i="1"/>
  <c r="C149" i="1"/>
  <c r="D149" i="1"/>
  <c r="E149" i="1"/>
  <c r="F149" i="1"/>
  <c r="H149" i="1"/>
  <c r="S149" i="1"/>
  <c r="T149" i="1"/>
  <c r="I155" i="1" s="1"/>
  <c r="U149" i="1"/>
  <c r="G156" i="1" s="1"/>
  <c r="V149" i="1"/>
  <c r="I156" i="1" s="1"/>
  <c r="C150" i="1"/>
  <c r="F152" i="1"/>
  <c r="G152" i="1"/>
  <c r="R152" i="1" s="1"/>
  <c r="H152" i="1"/>
  <c r="I152" i="1"/>
  <c r="F153" i="1"/>
  <c r="G153" i="1"/>
  <c r="H153" i="1"/>
  <c r="I153" i="1"/>
  <c r="F154" i="1"/>
  <c r="G154" i="1"/>
  <c r="R154" i="1" s="1"/>
  <c r="H154" i="1"/>
  <c r="I154" i="1"/>
  <c r="F155" i="1"/>
  <c r="G155" i="1"/>
  <c r="F158" i="1" s="1"/>
  <c r="O158" i="1" s="1"/>
  <c r="F156" i="1"/>
  <c r="E157" i="1"/>
  <c r="G157" i="1"/>
  <c r="A159" i="1"/>
  <c r="C159" i="1"/>
  <c r="D159" i="1"/>
  <c r="E159" i="1"/>
  <c r="F159" i="1"/>
  <c r="H159" i="1"/>
  <c r="S159" i="1"/>
  <c r="G165" i="1" s="1"/>
  <c r="F168" i="1" s="1"/>
  <c r="O168" i="1" s="1"/>
  <c r="T159" i="1"/>
  <c r="U159" i="1"/>
  <c r="G166" i="1" s="1"/>
  <c r="V159" i="1"/>
  <c r="I166" i="1" s="1"/>
  <c r="H168" i="1" s="1"/>
  <c r="P168" i="1" s="1"/>
  <c r="C160" i="1"/>
  <c r="F162" i="1"/>
  <c r="G162" i="1"/>
  <c r="R162" i="1" s="1"/>
  <c r="H162" i="1"/>
  <c r="I162" i="1"/>
  <c r="F163" i="1"/>
  <c r="G163" i="1"/>
  <c r="H163" i="1"/>
  <c r="I163" i="1"/>
  <c r="F164" i="1"/>
  <c r="G164" i="1"/>
  <c r="R164" i="1" s="1"/>
  <c r="H164" i="1"/>
  <c r="I164" i="1"/>
  <c r="F165" i="1"/>
  <c r="I165" i="1"/>
  <c r="F166" i="1"/>
  <c r="E167" i="1"/>
  <c r="G167" i="1"/>
  <c r="A169" i="1"/>
  <c r="C169" i="1"/>
  <c r="D169" i="1"/>
  <c r="E169" i="1"/>
  <c r="F169" i="1"/>
  <c r="H169" i="1"/>
  <c r="S169" i="1"/>
  <c r="G175" i="1" s="1"/>
  <c r="F178" i="1" s="1"/>
  <c r="O178" i="1" s="1"/>
  <c r="T169" i="1"/>
  <c r="I175" i="1" s="1"/>
  <c r="H178" i="1" s="1"/>
  <c r="P178" i="1" s="1"/>
  <c r="U169" i="1"/>
  <c r="V169" i="1"/>
  <c r="I176" i="1" s="1"/>
  <c r="C170" i="1"/>
  <c r="F172" i="1"/>
  <c r="G172" i="1"/>
  <c r="H172" i="1"/>
  <c r="I172" i="1"/>
  <c r="R172" i="1"/>
  <c r="F173" i="1"/>
  <c r="G173" i="1"/>
  <c r="H173" i="1"/>
  <c r="I173" i="1"/>
  <c r="F174" i="1"/>
  <c r="G174" i="1"/>
  <c r="R174" i="1" s="1"/>
  <c r="H174" i="1"/>
  <c r="I174" i="1"/>
  <c r="F175" i="1"/>
  <c r="F176" i="1"/>
  <c r="G176" i="1"/>
  <c r="E177" i="1"/>
  <c r="G177" i="1"/>
  <c r="A179" i="1"/>
  <c r="C179" i="1"/>
  <c r="D179" i="1"/>
  <c r="E179" i="1"/>
  <c r="F179" i="1"/>
  <c r="H179" i="1"/>
  <c r="S179" i="1"/>
  <c r="G185" i="1" s="1"/>
  <c r="T179" i="1"/>
  <c r="U179" i="1"/>
  <c r="G186" i="1" s="1"/>
  <c r="V179" i="1"/>
  <c r="I186" i="1" s="1"/>
  <c r="H188" i="1" s="1"/>
  <c r="P188" i="1" s="1"/>
  <c r="C180" i="1"/>
  <c r="F182" i="1"/>
  <c r="G182" i="1"/>
  <c r="R182" i="1" s="1"/>
  <c r="H182" i="1"/>
  <c r="I182" i="1"/>
  <c r="F183" i="1"/>
  <c r="G183" i="1"/>
  <c r="H183" i="1"/>
  <c r="I183" i="1"/>
  <c r="F184" i="1"/>
  <c r="G184" i="1"/>
  <c r="R184" i="1" s="1"/>
  <c r="H184" i="1"/>
  <c r="I184" i="1"/>
  <c r="F185" i="1"/>
  <c r="I185" i="1"/>
  <c r="F186" i="1"/>
  <c r="E187" i="1"/>
  <c r="G187" i="1"/>
  <c r="A189" i="1"/>
  <c r="C189" i="1"/>
  <c r="D189" i="1"/>
  <c r="E189" i="1"/>
  <c r="F189" i="1"/>
  <c r="H189" i="1"/>
  <c r="S189" i="1"/>
  <c r="G195" i="1" s="1"/>
  <c r="F198" i="1" s="1"/>
  <c r="O198" i="1" s="1"/>
  <c r="T189" i="1"/>
  <c r="I195" i="1" s="1"/>
  <c r="H198" i="1" s="1"/>
  <c r="P198" i="1" s="1"/>
  <c r="U189" i="1"/>
  <c r="V189" i="1"/>
  <c r="I196" i="1" s="1"/>
  <c r="C190" i="1"/>
  <c r="F192" i="1"/>
  <c r="G192" i="1"/>
  <c r="H192" i="1"/>
  <c r="I192" i="1"/>
  <c r="R192" i="1"/>
  <c r="F193" i="1"/>
  <c r="G193" i="1"/>
  <c r="H193" i="1"/>
  <c r="I193" i="1"/>
  <c r="F194" i="1"/>
  <c r="G194" i="1"/>
  <c r="R194" i="1" s="1"/>
  <c r="H194" i="1"/>
  <c r="I194" i="1"/>
  <c r="F195" i="1"/>
  <c r="F196" i="1"/>
  <c r="G196" i="1"/>
  <c r="E197" i="1"/>
  <c r="G197" i="1"/>
  <c r="A200" i="1"/>
  <c r="A204" i="1"/>
  <c r="A205" i="1"/>
  <c r="C205" i="1"/>
  <c r="D205" i="1"/>
  <c r="E205" i="1"/>
  <c r="F205" i="1"/>
  <c r="H205" i="1"/>
  <c r="S205" i="1"/>
  <c r="G210" i="1" s="1"/>
  <c r="T205" i="1"/>
  <c r="U205" i="1"/>
  <c r="G211" i="1" s="1"/>
  <c r="V205" i="1"/>
  <c r="I211" i="1" s="1"/>
  <c r="F206" i="1"/>
  <c r="G206" i="1"/>
  <c r="H206" i="1"/>
  <c r="I206" i="1"/>
  <c r="R206" i="1"/>
  <c r="F207" i="1"/>
  <c r="G207" i="1"/>
  <c r="H207" i="1"/>
  <c r="I207" i="1"/>
  <c r="F208" i="1"/>
  <c r="G208" i="1"/>
  <c r="R208" i="1" s="1"/>
  <c r="H208" i="1"/>
  <c r="I208" i="1"/>
  <c r="F209" i="1"/>
  <c r="G209" i="1"/>
  <c r="H209" i="1"/>
  <c r="I209" i="1"/>
  <c r="F210" i="1"/>
  <c r="I210" i="1"/>
  <c r="F211" i="1"/>
  <c r="E212" i="1"/>
  <c r="G212" i="1"/>
  <c r="A214" i="1"/>
  <c r="C214" i="1"/>
  <c r="D214" i="1"/>
  <c r="E214" i="1"/>
  <c r="F214" i="1"/>
  <c r="H214" i="1"/>
  <c r="S214" i="1"/>
  <c r="G219" i="1" s="1"/>
  <c r="T214" i="1"/>
  <c r="U214" i="1"/>
  <c r="G220" i="1" s="1"/>
  <c r="F222" i="1" s="1"/>
  <c r="O222" i="1" s="1"/>
  <c r="V214" i="1"/>
  <c r="I220" i="1" s="1"/>
  <c r="F215" i="1"/>
  <c r="G215" i="1"/>
  <c r="R215" i="1" s="1"/>
  <c r="H215" i="1"/>
  <c r="I215" i="1"/>
  <c r="F216" i="1"/>
  <c r="G216" i="1"/>
  <c r="H216" i="1"/>
  <c r="I216" i="1"/>
  <c r="F217" i="1"/>
  <c r="G217" i="1"/>
  <c r="R217" i="1" s="1"/>
  <c r="H217" i="1"/>
  <c r="I217" i="1"/>
  <c r="F218" i="1"/>
  <c r="G218" i="1"/>
  <c r="H218" i="1"/>
  <c r="I218" i="1"/>
  <c r="F219" i="1"/>
  <c r="I219" i="1"/>
  <c r="F220" i="1"/>
  <c r="E221" i="1"/>
  <c r="G221" i="1"/>
  <c r="A223" i="1"/>
  <c r="C223" i="1"/>
  <c r="D223" i="1"/>
  <c r="E223" i="1"/>
  <c r="F223" i="1"/>
  <c r="H223" i="1"/>
  <c r="S223" i="1"/>
  <c r="G228" i="1" s="1"/>
  <c r="T223" i="1"/>
  <c r="I228" i="1" s="1"/>
  <c r="H231" i="1" s="1"/>
  <c r="P231" i="1" s="1"/>
  <c r="U223" i="1"/>
  <c r="G229" i="1" s="1"/>
  <c r="F231" i="1" s="1"/>
  <c r="O231" i="1" s="1"/>
  <c r="V223" i="1"/>
  <c r="F224" i="1"/>
  <c r="G224" i="1"/>
  <c r="R224" i="1" s="1"/>
  <c r="H224" i="1"/>
  <c r="I224" i="1"/>
  <c r="F225" i="1"/>
  <c r="G225" i="1"/>
  <c r="H225" i="1"/>
  <c r="I225" i="1"/>
  <c r="F226" i="1"/>
  <c r="G226" i="1"/>
  <c r="R226" i="1" s="1"/>
  <c r="H226" i="1"/>
  <c r="I226" i="1"/>
  <c r="F227" i="1"/>
  <c r="G227" i="1"/>
  <c r="H227" i="1"/>
  <c r="I227" i="1"/>
  <c r="F228" i="1"/>
  <c r="F229" i="1"/>
  <c r="I229" i="1"/>
  <c r="E230" i="1"/>
  <c r="G230" i="1"/>
  <c r="A232" i="1"/>
  <c r="C232" i="1"/>
  <c r="D232" i="1"/>
  <c r="E232" i="1"/>
  <c r="F232" i="1"/>
  <c r="H232" i="1"/>
  <c r="S232" i="1"/>
  <c r="G237" i="1" s="1"/>
  <c r="T232" i="1"/>
  <c r="I237" i="1" s="1"/>
  <c r="H240" i="1" s="1"/>
  <c r="P240" i="1" s="1"/>
  <c r="U232" i="1"/>
  <c r="G238" i="1" s="1"/>
  <c r="V232" i="1"/>
  <c r="F233" i="1"/>
  <c r="G233" i="1"/>
  <c r="H233" i="1"/>
  <c r="I233" i="1"/>
  <c r="R233" i="1"/>
  <c r="F234" i="1"/>
  <c r="G234" i="1"/>
  <c r="H234" i="1"/>
  <c r="I234" i="1"/>
  <c r="F235" i="1"/>
  <c r="G235" i="1"/>
  <c r="R235" i="1" s="1"/>
  <c r="H235" i="1"/>
  <c r="I235" i="1"/>
  <c r="F236" i="1"/>
  <c r="G236" i="1"/>
  <c r="H236" i="1"/>
  <c r="I236" i="1"/>
  <c r="F237" i="1"/>
  <c r="F238" i="1"/>
  <c r="I238" i="1"/>
  <c r="E239" i="1"/>
  <c r="G239" i="1"/>
  <c r="A241" i="1"/>
  <c r="C241" i="1"/>
  <c r="D241" i="1"/>
  <c r="E241" i="1"/>
  <c r="F241" i="1"/>
  <c r="H241" i="1"/>
  <c r="S241" i="1"/>
  <c r="G246" i="1" s="1"/>
  <c r="T241" i="1"/>
  <c r="U241" i="1"/>
  <c r="G247" i="1" s="1"/>
  <c r="V241" i="1"/>
  <c r="I247" i="1" s="1"/>
  <c r="F242" i="1"/>
  <c r="G242" i="1"/>
  <c r="H242" i="1"/>
  <c r="I242" i="1"/>
  <c r="R242" i="1"/>
  <c r="F243" i="1"/>
  <c r="G243" i="1"/>
  <c r="H243" i="1"/>
  <c r="I243" i="1"/>
  <c r="F244" i="1"/>
  <c r="G244" i="1"/>
  <c r="R244" i="1" s="1"/>
  <c r="H244" i="1"/>
  <c r="I244" i="1"/>
  <c r="F245" i="1"/>
  <c r="G245" i="1"/>
  <c r="H245" i="1"/>
  <c r="I245" i="1"/>
  <c r="F246" i="1"/>
  <c r="I246" i="1"/>
  <c r="F247" i="1"/>
  <c r="E248" i="1"/>
  <c r="G248" i="1"/>
  <c r="A250" i="1"/>
  <c r="C250" i="1"/>
  <c r="D250" i="1"/>
  <c r="E250" i="1"/>
  <c r="F250" i="1"/>
  <c r="H250" i="1"/>
  <c r="S250" i="1"/>
  <c r="G255" i="1" s="1"/>
  <c r="T250" i="1"/>
  <c r="U250" i="1"/>
  <c r="G256" i="1" s="1"/>
  <c r="F258" i="1" s="1"/>
  <c r="O258" i="1" s="1"/>
  <c r="V250" i="1"/>
  <c r="I256" i="1" s="1"/>
  <c r="F251" i="1"/>
  <c r="G251" i="1"/>
  <c r="R251" i="1" s="1"/>
  <c r="H251" i="1"/>
  <c r="I251" i="1"/>
  <c r="F252" i="1"/>
  <c r="G252" i="1"/>
  <c r="H252" i="1"/>
  <c r="I252" i="1"/>
  <c r="F253" i="1"/>
  <c r="G253" i="1"/>
  <c r="R253" i="1" s="1"/>
  <c r="H253" i="1"/>
  <c r="I253" i="1"/>
  <c r="F254" i="1"/>
  <c r="G254" i="1"/>
  <c r="H254" i="1"/>
  <c r="I254" i="1"/>
  <c r="F255" i="1"/>
  <c r="I255" i="1"/>
  <c r="F256" i="1"/>
  <c r="E257" i="1"/>
  <c r="G257" i="1"/>
  <c r="A259" i="1"/>
  <c r="C259" i="1"/>
  <c r="D259" i="1"/>
  <c r="E259" i="1"/>
  <c r="F259" i="1"/>
  <c r="H259" i="1"/>
  <c r="S259" i="1"/>
  <c r="G264" i="1" s="1"/>
  <c r="T259" i="1"/>
  <c r="I264" i="1" s="1"/>
  <c r="H267" i="1" s="1"/>
  <c r="P267" i="1" s="1"/>
  <c r="U259" i="1"/>
  <c r="G265" i="1" s="1"/>
  <c r="F267" i="1" s="1"/>
  <c r="O267" i="1" s="1"/>
  <c r="V259" i="1"/>
  <c r="F260" i="1"/>
  <c r="G260" i="1"/>
  <c r="R260" i="1" s="1"/>
  <c r="H260" i="1"/>
  <c r="I260" i="1"/>
  <c r="F261" i="1"/>
  <c r="G261" i="1"/>
  <c r="H261" i="1"/>
  <c r="I261" i="1"/>
  <c r="F262" i="1"/>
  <c r="G262" i="1"/>
  <c r="R262" i="1" s="1"/>
  <c r="H262" i="1"/>
  <c r="I262" i="1"/>
  <c r="F263" i="1"/>
  <c r="G263" i="1"/>
  <c r="H263" i="1"/>
  <c r="I263" i="1"/>
  <c r="F264" i="1"/>
  <c r="F265" i="1"/>
  <c r="I265" i="1"/>
  <c r="E266" i="1"/>
  <c r="G266" i="1"/>
  <c r="A268" i="1"/>
  <c r="C268" i="1"/>
  <c r="D268" i="1"/>
  <c r="E268" i="1"/>
  <c r="F268" i="1"/>
  <c r="H268" i="1"/>
  <c r="S268" i="1"/>
  <c r="G273" i="1" s="1"/>
  <c r="T268" i="1"/>
  <c r="I273" i="1" s="1"/>
  <c r="H276" i="1" s="1"/>
  <c r="P276" i="1" s="1"/>
  <c r="U268" i="1"/>
  <c r="G274" i="1" s="1"/>
  <c r="V268" i="1"/>
  <c r="F269" i="1"/>
  <c r="G269" i="1"/>
  <c r="H269" i="1"/>
  <c r="I269" i="1"/>
  <c r="R269" i="1"/>
  <c r="F270" i="1"/>
  <c r="G270" i="1"/>
  <c r="H270" i="1"/>
  <c r="I270" i="1"/>
  <c r="F271" i="1"/>
  <c r="G271" i="1"/>
  <c r="R271" i="1" s="1"/>
  <c r="H271" i="1"/>
  <c r="I271" i="1"/>
  <c r="F272" i="1"/>
  <c r="G272" i="1"/>
  <c r="H272" i="1"/>
  <c r="I272" i="1"/>
  <c r="F273" i="1"/>
  <c r="F274" i="1"/>
  <c r="I274" i="1"/>
  <c r="E275" i="1"/>
  <c r="G275" i="1"/>
  <c r="A277" i="1"/>
  <c r="C277" i="1"/>
  <c r="D277" i="1"/>
  <c r="E277" i="1"/>
  <c r="F277" i="1"/>
  <c r="G277" i="1"/>
  <c r="H277" i="1"/>
  <c r="I277" i="1"/>
  <c r="S277" i="1"/>
  <c r="T277" i="1"/>
  <c r="U277" i="1"/>
  <c r="V277" i="1"/>
  <c r="F278" i="1"/>
  <c r="O278" i="1" s="1"/>
  <c r="H278" i="1"/>
  <c r="P278" i="1" s="1"/>
  <c r="A279" i="1"/>
  <c r="C279" i="1"/>
  <c r="D279" i="1"/>
  <c r="E279" i="1"/>
  <c r="F279" i="1"/>
  <c r="H279" i="1"/>
  <c r="S279" i="1"/>
  <c r="G284" i="1" s="1"/>
  <c r="T279" i="1"/>
  <c r="I284" i="1" s="1"/>
  <c r="H287" i="1" s="1"/>
  <c r="P287" i="1" s="1"/>
  <c r="U279" i="1"/>
  <c r="V279" i="1"/>
  <c r="F280" i="1"/>
  <c r="G280" i="1"/>
  <c r="R280" i="1" s="1"/>
  <c r="H280" i="1"/>
  <c r="I280" i="1"/>
  <c r="F281" i="1"/>
  <c r="G281" i="1"/>
  <c r="H281" i="1"/>
  <c r="I281" i="1"/>
  <c r="F282" i="1"/>
  <c r="G282" i="1"/>
  <c r="R282" i="1" s="1"/>
  <c r="H282" i="1"/>
  <c r="I282" i="1"/>
  <c r="F283" i="1"/>
  <c r="G283" i="1"/>
  <c r="H283" i="1"/>
  <c r="I283" i="1"/>
  <c r="F284" i="1"/>
  <c r="F285" i="1"/>
  <c r="G285" i="1"/>
  <c r="I285" i="1"/>
  <c r="E286" i="1"/>
  <c r="G286" i="1"/>
  <c r="F287" i="1"/>
  <c r="O287" i="1" s="1"/>
  <c r="A289" i="1"/>
  <c r="A293" i="1"/>
  <c r="A294" i="1"/>
  <c r="C294" i="1"/>
  <c r="D294" i="1"/>
  <c r="E294" i="1"/>
  <c r="F294" i="1"/>
  <c r="H294" i="1"/>
  <c r="S294" i="1"/>
  <c r="G301" i="1" s="1"/>
  <c r="F304" i="1" s="1"/>
  <c r="O304" i="1" s="1"/>
  <c r="T294" i="1"/>
  <c r="U294" i="1"/>
  <c r="G302" i="1" s="1"/>
  <c r="V294" i="1"/>
  <c r="I302" i="1" s="1"/>
  <c r="C295" i="1"/>
  <c r="F297" i="1"/>
  <c r="G297" i="1"/>
  <c r="R297" i="1" s="1"/>
  <c r="H297" i="1"/>
  <c r="I297" i="1"/>
  <c r="F298" i="1"/>
  <c r="G298" i="1"/>
  <c r="H298" i="1"/>
  <c r="I298" i="1"/>
  <c r="F299" i="1"/>
  <c r="G299" i="1"/>
  <c r="H299" i="1"/>
  <c r="I299" i="1"/>
  <c r="R299" i="1"/>
  <c r="F300" i="1"/>
  <c r="G300" i="1"/>
  <c r="H300" i="1"/>
  <c r="I300" i="1"/>
  <c r="F301" i="1"/>
  <c r="I301" i="1"/>
  <c r="H304" i="1" s="1"/>
  <c r="P304" i="1" s="1"/>
  <c r="F302" i="1"/>
  <c r="E303" i="1"/>
  <c r="G303" i="1"/>
  <c r="A305" i="1"/>
  <c r="C305" i="1"/>
  <c r="D305" i="1"/>
  <c r="E305" i="1"/>
  <c r="F305" i="1"/>
  <c r="G305" i="1"/>
  <c r="H305" i="1"/>
  <c r="I305" i="1"/>
  <c r="S305" i="1"/>
  <c r="T305" i="1"/>
  <c r="U305" i="1"/>
  <c r="V305" i="1"/>
  <c r="F306" i="1"/>
  <c r="O306" i="1" s="1"/>
  <c r="H306" i="1"/>
  <c r="P306" i="1"/>
  <c r="A307" i="1"/>
  <c r="C307" i="1"/>
  <c r="D307" i="1"/>
  <c r="E307" i="1"/>
  <c r="F307" i="1"/>
  <c r="H307" i="1"/>
  <c r="S307" i="1"/>
  <c r="G313" i="1" s="1"/>
  <c r="F316" i="1" s="1"/>
  <c r="O316" i="1" s="1"/>
  <c r="T307" i="1"/>
  <c r="I313" i="1" s="1"/>
  <c r="H316" i="1" s="1"/>
  <c r="P316" i="1" s="1"/>
  <c r="U307" i="1"/>
  <c r="V307" i="1"/>
  <c r="I314" i="1" s="1"/>
  <c r="C308" i="1"/>
  <c r="F310" i="1"/>
  <c r="G310" i="1"/>
  <c r="H310" i="1"/>
  <c r="I310" i="1"/>
  <c r="R310" i="1"/>
  <c r="F311" i="1"/>
  <c r="G311" i="1"/>
  <c r="H311" i="1"/>
  <c r="I311" i="1"/>
  <c r="F312" i="1"/>
  <c r="G312" i="1"/>
  <c r="R312" i="1" s="1"/>
  <c r="H312" i="1"/>
  <c r="I312" i="1"/>
  <c r="F313" i="1"/>
  <c r="F314" i="1"/>
  <c r="G314" i="1"/>
  <c r="E315" i="1"/>
  <c r="G315" i="1"/>
  <c r="A317" i="1"/>
  <c r="C317" i="1"/>
  <c r="D317" i="1"/>
  <c r="E317" i="1"/>
  <c r="F317" i="1"/>
  <c r="H317" i="1"/>
  <c r="S317" i="1"/>
  <c r="G325" i="1" s="1"/>
  <c r="T317" i="1"/>
  <c r="I325" i="1" s="1"/>
  <c r="H328" i="1" s="1"/>
  <c r="P328" i="1" s="1"/>
  <c r="U317" i="1"/>
  <c r="V317" i="1"/>
  <c r="C318" i="1"/>
  <c r="C319" i="1"/>
  <c r="F321" i="1"/>
  <c r="G321" i="1"/>
  <c r="H321" i="1"/>
  <c r="I321" i="1"/>
  <c r="R321" i="1"/>
  <c r="F322" i="1"/>
  <c r="G322" i="1"/>
  <c r="H322" i="1"/>
  <c r="I322" i="1"/>
  <c r="F323" i="1"/>
  <c r="G323" i="1"/>
  <c r="R323" i="1" s="1"/>
  <c r="H323" i="1"/>
  <c r="I323" i="1"/>
  <c r="F324" i="1"/>
  <c r="G324" i="1"/>
  <c r="H324" i="1"/>
  <c r="I324" i="1"/>
  <c r="F325" i="1"/>
  <c r="F326" i="1"/>
  <c r="G326" i="1"/>
  <c r="I326" i="1"/>
  <c r="E327" i="1"/>
  <c r="G327" i="1"/>
  <c r="A329" i="1"/>
  <c r="C329" i="1"/>
  <c r="D329" i="1"/>
  <c r="E329" i="1"/>
  <c r="F329" i="1"/>
  <c r="H329" i="1"/>
  <c r="S329" i="1"/>
  <c r="T329" i="1"/>
  <c r="U329" i="1"/>
  <c r="G337" i="1" s="1"/>
  <c r="V329" i="1"/>
  <c r="C330" i="1"/>
  <c r="C331" i="1"/>
  <c r="F333" i="1"/>
  <c r="G333" i="1"/>
  <c r="H333" i="1"/>
  <c r="I333" i="1"/>
  <c r="R333" i="1"/>
  <c r="F334" i="1"/>
  <c r="G334" i="1"/>
  <c r="H334" i="1"/>
  <c r="I334" i="1"/>
  <c r="F335" i="1"/>
  <c r="G335" i="1"/>
  <c r="H335" i="1"/>
  <c r="I335" i="1"/>
  <c r="F336" i="1"/>
  <c r="G336" i="1"/>
  <c r="I336" i="1"/>
  <c r="F337" i="1"/>
  <c r="I337" i="1"/>
  <c r="E338" i="1"/>
  <c r="G338" i="1"/>
  <c r="H339" i="1"/>
  <c r="P339" i="1" s="1"/>
  <c r="A340" i="1"/>
  <c r="C340" i="1"/>
  <c r="D340" i="1"/>
  <c r="E340" i="1"/>
  <c r="F340" i="1"/>
  <c r="H340" i="1"/>
  <c r="S340" i="1"/>
  <c r="T340" i="1"/>
  <c r="I348" i="1" s="1"/>
  <c r="U340" i="1"/>
  <c r="V340" i="1"/>
  <c r="C341" i="1"/>
  <c r="F343" i="1"/>
  <c r="G343" i="1"/>
  <c r="H343" i="1"/>
  <c r="I343" i="1"/>
  <c r="R343" i="1"/>
  <c r="F344" i="1"/>
  <c r="G344" i="1"/>
  <c r="H344" i="1"/>
  <c r="I344" i="1"/>
  <c r="F345" i="1"/>
  <c r="G345" i="1"/>
  <c r="R345" i="1" s="1"/>
  <c r="H345" i="1"/>
  <c r="I345" i="1"/>
  <c r="F346" i="1"/>
  <c r="G346" i="1"/>
  <c r="H346" i="1"/>
  <c r="I346" i="1"/>
  <c r="A347" i="1"/>
  <c r="C347" i="1"/>
  <c r="D347" i="1"/>
  <c r="E347" i="1"/>
  <c r="F347" i="1"/>
  <c r="G347" i="1"/>
  <c r="H347" i="1"/>
  <c r="I347" i="1"/>
  <c r="S347" i="1"/>
  <c r="T347" i="1"/>
  <c r="U347" i="1"/>
  <c r="G349" i="1" s="1"/>
  <c r="V347" i="1"/>
  <c r="F348" i="1"/>
  <c r="F349" i="1"/>
  <c r="E350" i="1"/>
  <c r="G350" i="1"/>
  <c r="A352" i="1"/>
  <c r="C352" i="1"/>
  <c r="D352" i="1"/>
  <c r="E352" i="1"/>
  <c r="F352" i="1"/>
  <c r="G352" i="1"/>
  <c r="H352" i="1"/>
  <c r="I352" i="1"/>
  <c r="S352" i="1"/>
  <c r="T352" i="1"/>
  <c r="U352" i="1"/>
  <c r="V352" i="1"/>
  <c r="F353" i="1"/>
  <c r="H353" i="1"/>
  <c r="P353" i="1" s="1"/>
  <c r="O353" i="1"/>
  <c r="A354" i="1"/>
  <c r="C354" i="1"/>
  <c r="D354" i="1"/>
  <c r="E354" i="1"/>
  <c r="F354" i="1"/>
  <c r="H354" i="1"/>
  <c r="S354" i="1"/>
  <c r="G362" i="1" s="1"/>
  <c r="T354" i="1"/>
  <c r="U354" i="1"/>
  <c r="V354" i="1"/>
  <c r="C355" i="1"/>
  <c r="F357" i="1"/>
  <c r="G357" i="1"/>
  <c r="R357" i="1" s="1"/>
  <c r="H357" i="1"/>
  <c r="I357" i="1"/>
  <c r="F358" i="1"/>
  <c r="G358" i="1"/>
  <c r="H358" i="1"/>
  <c r="I358" i="1"/>
  <c r="F359" i="1"/>
  <c r="G359" i="1"/>
  <c r="H359" i="1"/>
  <c r="I359" i="1"/>
  <c r="R359" i="1"/>
  <c r="F360" i="1"/>
  <c r="G360" i="1"/>
  <c r="H360" i="1"/>
  <c r="I360" i="1"/>
  <c r="A361" i="1"/>
  <c r="C361" i="1"/>
  <c r="D361" i="1"/>
  <c r="E361" i="1"/>
  <c r="F361" i="1"/>
  <c r="G361" i="1"/>
  <c r="H361" i="1"/>
  <c r="I361" i="1"/>
  <c r="S361" i="1"/>
  <c r="T361" i="1"/>
  <c r="U361" i="1"/>
  <c r="V361" i="1"/>
  <c r="F362" i="1"/>
  <c r="F363" i="1"/>
  <c r="I363" i="1"/>
  <c r="E364" i="1"/>
  <c r="G364" i="1"/>
  <c r="A366" i="1"/>
  <c r="C366" i="1"/>
  <c r="D366" i="1"/>
  <c r="E366" i="1"/>
  <c r="F366" i="1"/>
  <c r="H366" i="1"/>
  <c r="S366" i="1"/>
  <c r="T366" i="1"/>
  <c r="I373" i="1" s="1"/>
  <c r="U366" i="1"/>
  <c r="G374" i="1" s="1"/>
  <c r="V366" i="1"/>
  <c r="I374" i="1" s="1"/>
  <c r="C367" i="1"/>
  <c r="F369" i="1"/>
  <c r="G369" i="1"/>
  <c r="R369" i="1" s="1"/>
  <c r="H369" i="1"/>
  <c r="I369" i="1"/>
  <c r="F370" i="1"/>
  <c r="G370" i="1"/>
  <c r="H370" i="1"/>
  <c r="I370" i="1"/>
  <c r="F371" i="1"/>
  <c r="G371" i="1"/>
  <c r="R371" i="1" s="1"/>
  <c r="H371" i="1"/>
  <c r="I371" i="1"/>
  <c r="F372" i="1"/>
  <c r="G372" i="1"/>
  <c r="H372" i="1"/>
  <c r="I372" i="1"/>
  <c r="F373" i="1"/>
  <c r="G373" i="1"/>
  <c r="F376" i="1" s="1"/>
  <c r="O376" i="1" s="1"/>
  <c r="F374" i="1"/>
  <c r="E375" i="1"/>
  <c r="G375" i="1"/>
  <c r="A377" i="1"/>
  <c r="C377" i="1"/>
  <c r="D377" i="1"/>
  <c r="E377" i="1"/>
  <c r="F377" i="1"/>
  <c r="H377" i="1"/>
  <c r="S377" i="1"/>
  <c r="G384" i="1" s="1"/>
  <c r="F387" i="1" s="1"/>
  <c r="O387" i="1" s="1"/>
  <c r="T377" i="1"/>
  <c r="U377" i="1"/>
  <c r="G385" i="1" s="1"/>
  <c r="V377" i="1"/>
  <c r="I385" i="1" s="1"/>
  <c r="H387" i="1" s="1"/>
  <c r="P387" i="1" s="1"/>
  <c r="C378" i="1"/>
  <c r="F380" i="1"/>
  <c r="G380" i="1"/>
  <c r="R380" i="1" s="1"/>
  <c r="H380" i="1"/>
  <c r="I380" i="1"/>
  <c r="F381" i="1"/>
  <c r="G381" i="1"/>
  <c r="H381" i="1"/>
  <c r="I381" i="1"/>
  <c r="F382" i="1"/>
  <c r="G382" i="1"/>
  <c r="H382" i="1"/>
  <c r="I382" i="1"/>
  <c r="R382" i="1"/>
  <c r="F383" i="1"/>
  <c r="G383" i="1"/>
  <c r="H383" i="1"/>
  <c r="I383" i="1"/>
  <c r="F384" i="1"/>
  <c r="I384" i="1"/>
  <c r="F385" i="1"/>
  <c r="E386" i="1"/>
  <c r="G386" i="1"/>
  <c r="A388" i="1"/>
  <c r="C388" i="1"/>
  <c r="D388" i="1"/>
  <c r="E388" i="1"/>
  <c r="F388" i="1"/>
  <c r="H388" i="1"/>
  <c r="S388" i="1"/>
  <c r="T388" i="1"/>
  <c r="I395" i="1" s="1"/>
  <c r="H398" i="1" s="1"/>
  <c r="P398" i="1" s="1"/>
  <c r="U388" i="1"/>
  <c r="G396" i="1" s="1"/>
  <c r="V388" i="1"/>
  <c r="I396" i="1" s="1"/>
  <c r="C389" i="1"/>
  <c r="F391" i="1"/>
  <c r="G391" i="1"/>
  <c r="R391" i="1" s="1"/>
  <c r="H391" i="1"/>
  <c r="I391" i="1"/>
  <c r="F392" i="1"/>
  <c r="G392" i="1"/>
  <c r="H392" i="1"/>
  <c r="I392" i="1"/>
  <c r="F393" i="1"/>
  <c r="G393" i="1"/>
  <c r="R393" i="1" s="1"/>
  <c r="H393" i="1"/>
  <c r="I393" i="1"/>
  <c r="F394" i="1"/>
  <c r="G394" i="1"/>
  <c r="H394" i="1"/>
  <c r="I394" i="1"/>
  <c r="F395" i="1"/>
  <c r="G395" i="1"/>
  <c r="F398" i="1" s="1"/>
  <c r="O398" i="1" s="1"/>
  <c r="F396" i="1"/>
  <c r="E397" i="1"/>
  <c r="G397" i="1"/>
  <c r="A399" i="1"/>
  <c r="C399" i="1"/>
  <c r="D399" i="1"/>
  <c r="E399" i="1"/>
  <c r="F399" i="1"/>
  <c r="H399" i="1"/>
  <c r="S399" i="1"/>
  <c r="G407" i="1" s="1"/>
  <c r="T399" i="1"/>
  <c r="U399" i="1"/>
  <c r="V399" i="1"/>
  <c r="I408" i="1" s="1"/>
  <c r="C400" i="1"/>
  <c r="C401" i="1"/>
  <c r="F403" i="1"/>
  <c r="G403" i="1"/>
  <c r="R403" i="1" s="1"/>
  <c r="H403" i="1"/>
  <c r="I403" i="1"/>
  <c r="F404" i="1"/>
  <c r="G404" i="1"/>
  <c r="H404" i="1"/>
  <c r="I404" i="1"/>
  <c r="F405" i="1"/>
  <c r="G405" i="1"/>
  <c r="R405" i="1" s="1"/>
  <c r="H405" i="1"/>
  <c r="I405" i="1"/>
  <c r="F406" i="1"/>
  <c r="G406" i="1"/>
  <c r="H406" i="1"/>
  <c r="I406" i="1"/>
  <c r="F407" i="1"/>
  <c r="I407" i="1"/>
  <c r="F408" i="1"/>
  <c r="G408" i="1"/>
  <c r="E409" i="1"/>
  <c r="G409" i="1"/>
  <c r="A411" i="1"/>
  <c r="C411" i="1"/>
  <c r="D411" i="1"/>
  <c r="E411" i="1"/>
  <c r="F411" i="1"/>
  <c r="H411" i="1"/>
  <c r="S411" i="1"/>
  <c r="G419" i="1" s="1"/>
  <c r="F422" i="1" s="1"/>
  <c r="O422" i="1" s="1"/>
  <c r="T411" i="1"/>
  <c r="U411" i="1"/>
  <c r="V411" i="1"/>
  <c r="C412" i="1"/>
  <c r="C413" i="1"/>
  <c r="F415" i="1"/>
  <c r="G415" i="1"/>
  <c r="R415" i="1" s="1"/>
  <c r="H415" i="1"/>
  <c r="I415" i="1"/>
  <c r="F416" i="1"/>
  <c r="G416" i="1"/>
  <c r="H416" i="1"/>
  <c r="I416" i="1"/>
  <c r="F417" i="1"/>
  <c r="G417" i="1"/>
  <c r="R417" i="1" s="1"/>
  <c r="H417" i="1"/>
  <c r="I417" i="1"/>
  <c r="F418" i="1"/>
  <c r="G418" i="1"/>
  <c r="H418" i="1"/>
  <c r="I418" i="1"/>
  <c r="F419" i="1"/>
  <c r="I419" i="1"/>
  <c r="H422" i="1" s="1"/>
  <c r="P422" i="1" s="1"/>
  <c r="F420" i="1"/>
  <c r="G420" i="1"/>
  <c r="I420" i="1"/>
  <c r="E421" i="1"/>
  <c r="G421" i="1"/>
  <c r="A423" i="1"/>
  <c r="C423" i="1"/>
  <c r="D423" i="1"/>
  <c r="E423" i="1"/>
  <c r="F423" i="1"/>
  <c r="G423" i="1"/>
  <c r="H423" i="1"/>
  <c r="I423" i="1"/>
  <c r="S423" i="1"/>
  <c r="T423" i="1"/>
  <c r="U423" i="1"/>
  <c r="V423" i="1"/>
  <c r="C424" i="1"/>
  <c r="F425" i="1"/>
  <c r="O425" i="1" s="1"/>
  <c r="H425" i="1"/>
  <c r="P425" i="1" s="1"/>
  <c r="A426" i="1"/>
  <c r="C426" i="1"/>
  <c r="D426" i="1"/>
  <c r="E426" i="1"/>
  <c r="F426" i="1"/>
  <c r="H426" i="1"/>
  <c r="S426" i="1"/>
  <c r="T426" i="1"/>
  <c r="I434" i="1" s="1"/>
  <c r="U426" i="1"/>
  <c r="V426" i="1"/>
  <c r="C427" i="1"/>
  <c r="C428" i="1"/>
  <c r="F430" i="1"/>
  <c r="G430" i="1"/>
  <c r="R430" i="1" s="1"/>
  <c r="H430" i="1"/>
  <c r="I430" i="1"/>
  <c r="F431" i="1"/>
  <c r="G431" i="1"/>
  <c r="H431" i="1"/>
  <c r="I431" i="1"/>
  <c r="F432" i="1"/>
  <c r="G432" i="1"/>
  <c r="R432" i="1" s="1"/>
  <c r="H432" i="1"/>
  <c r="I432" i="1"/>
  <c r="F433" i="1"/>
  <c r="G433" i="1"/>
  <c r="H433" i="1"/>
  <c r="I433" i="1"/>
  <c r="F434" i="1"/>
  <c r="G434" i="1"/>
  <c r="F437" i="1" s="1"/>
  <c r="O437" i="1" s="1"/>
  <c r="F435" i="1"/>
  <c r="G435" i="1"/>
  <c r="I435" i="1"/>
  <c r="E436" i="1"/>
  <c r="G436" i="1"/>
  <c r="A438" i="1"/>
  <c r="C438" i="1"/>
  <c r="D438" i="1"/>
  <c r="E438" i="1"/>
  <c r="F438" i="1"/>
  <c r="H438" i="1"/>
  <c r="S438" i="1"/>
  <c r="G445" i="1" s="1"/>
  <c r="F448" i="1" s="1"/>
  <c r="O448" i="1" s="1"/>
  <c r="T438" i="1"/>
  <c r="I445" i="1" s="1"/>
  <c r="H448" i="1" s="1"/>
  <c r="P448" i="1" s="1"/>
  <c r="U438" i="1"/>
  <c r="V438" i="1"/>
  <c r="I446" i="1" s="1"/>
  <c r="C439" i="1"/>
  <c r="C440" i="1"/>
  <c r="F442" i="1"/>
  <c r="G442" i="1"/>
  <c r="R442" i="1" s="1"/>
  <c r="H442" i="1"/>
  <c r="I442" i="1"/>
  <c r="F443" i="1"/>
  <c r="G443" i="1"/>
  <c r="H443" i="1"/>
  <c r="I443" i="1"/>
  <c r="F444" i="1"/>
  <c r="G444" i="1"/>
  <c r="H444" i="1"/>
  <c r="I444" i="1"/>
  <c r="F445" i="1"/>
  <c r="F446" i="1"/>
  <c r="G446" i="1"/>
  <c r="E447" i="1"/>
  <c r="G447" i="1"/>
  <c r="A449" i="1"/>
  <c r="C449" i="1"/>
  <c r="D449" i="1"/>
  <c r="E449" i="1"/>
  <c r="F449" i="1"/>
  <c r="H449" i="1"/>
  <c r="S449" i="1"/>
  <c r="T449" i="1"/>
  <c r="U449" i="1"/>
  <c r="G457" i="1" s="1"/>
  <c r="V449" i="1"/>
  <c r="C450" i="1"/>
  <c r="C451" i="1"/>
  <c r="F453" i="1"/>
  <c r="G453" i="1"/>
  <c r="H453" i="1"/>
  <c r="I453" i="1"/>
  <c r="R453" i="1"/>
  <c r="F454" i="1"/>
  <c r="G454" i="1"/>
  <c r="H454" i="1"/>
  <c r="I454" i="1"/>
  <c r="F455" i="1"/>
  <c r="G455" i="1"/>
  <c r="H455" i="1"/>
  <c r="I455" i="1"/>
  <c r="F456" i="1"/>
  <c r="G456" i="1"/>
  <c r="I456" i="1"/>
  <c r="H459" i="1" s="1"/>
  <c r="P459" i="1" s="1"/>
  <c r="F457" i="1"/>
  <c r="I457" i="1"/>
  <c r="E458" i="1"/>
  <c r="G458" i="1"/>
  <c r="A460" i="1"/>
  <c r="C460" i="1"/>
  <c r="D460" i="1"/>
  <c r="E460" i="1"/>
  <c r="F460" i="1"/>
  <c r="H460" i="1"/>
  <c r="S460" i="1"/>
  <c r="G467" i="1" s="1"/>
  <c r="T460" i="1"/>
  <c r="U460" i="1"/>
  <c r="V460" i="1"/>
  <c r="C461" i="1"/>
  <c r="F462" i="1"/>
  <c r="G462" i="1"/>
  <c r="R462" i="1" s="1"/>
  <c r="H462" i="1"/>
  <c r="I462" i="1"/>
  <c r="F463" i="1"/>
  <c r="G463" i="1"/>
  <c r="H463" i="1"/>
  <c r="I463" i="1"/>
  <c r="F464" i="1"/>
  <c r="G464" i="1"/>
  <c r="H464" i="1"/>
  <c r="I464" i="1"/>
  <c r="R464" i="1"/>
  <c r="F465" i="1"/>
  <c r="G465" i="1"/>
  <c r="H465" i="1"/>
  <c r="I465" i="1"/>
  <c r="A466" i="1"/>
  <c r="C466" i="1"/>
  <c r="D466" i="1"/>
  <c r="E466" i="1"/>
  <c r="F466" i="1"/>
  <c r="G466" i="1"/>
  <c r="H466" i="1"/>
  <c r="I466" i="1"/>
  <c r="S466" i="1"/>
  <c r="T466" i="1"/>
  <c r="I467" i="1" s="1"/>
  <c r="H470" i="1" s="1"/>
  <c r="P470" i="1" s="1"/>
  <c r="U466" i="1"/>
  <c r="V466" i="1"/>
  <c r="F467" i="1"/>
  <c r="F468" i="1"/>
  <c r="I468" i="1"/>
  <c r="E469" i="1"/>
  <c r="G469" i="1"/>
  <c r="A472" i="1"/>
  <c r="A476" i="1"/>
  <c r="A477" i="1"/>
  <c r="D477" i="1"/>
  <c r="E477" i="1"/>
  <c r="F477" i="1"/>
  <c r="G477" i="1"/>
  <c r="H477" i="1"/>
  <c r="I477" i="1"/>
  <c r="S477" i="1"/>
  <c r="T477" i="1"/>
  <c r="U477" i="1"/>
  <c r="V477" i="1"/>
  <c r="F478" i="1"/>
  <c r="H478" i="1"/>
  <c r="P478" i="1" s="1"/>
  <c r="O478" i="1"/>
  <c r="A479" i="1"/>
  <c r="D479" i="1"/>
  <c r="E479" i="1"/>
  <c r="F479" i="1"/>
  <c r="G479" i="1"/>
  <c r="H479" i="1"/>
  <c r="I479" i="1"/>
  <c r="S479" i="1"/>
  <c r="T479" i="1"/>
  <c r="U479" i="1"/>
  <c r="V479" i="1"/>
  <c r="F480" i="1"/>
  <c r="O480" i="1" s="1"/>
  <c r="H480" i="1"/>
  <c r="P480" i="1" s="1"/>
  <c r="A481" i="1"/>
  <c r="D481" i="1"/>
  <c r="E481" i="1"/>
  <c r="F481" i="1"/>
  <c r="G481" i="1"/>
  <c r="H481" i="1"/>
  <c r="I481" i="1"/>
  <c r="S481" i="1"/>
  <c r="T481" i="1"/>
  <c r="U481" i="1"/>
  <c r="V481" i="1"/>
  <c r="F482" i="1"/>
  <c r="O482" i="1" s="1"/>
  <c r="H482" i="1"/>
  <c r="P482" i="1"/>
  <c r="A483" i="1"/>
  <c r="D483" i="1"/>
  <c r="E483" i="1"/>
  <c r="F483" i="1"/>
  <c r="G483" i="1"/>
  <c r="H483" i="1"/>
  <c r="I483" i="1"/>
  <c r="S483" i="1"/>
  <c r="T483" i="1"/>
  <c r="U483" i="1"/>
  <c r="V483" i="1"/>
  <c r="F484" i="1"/>
  <c r="O484" i="1" s="1"/>
  <c r="H484" i="1"/>
  <c r="P484" i="1" s="1"/>
  <c r="A485" i="1"/>
  <c r="D485" i="1"/>
  <c r="E485" i="1"/>
  <c r="F485" i="1"/>
  <c r="G485" i="1"/>
  <c r="H485" i="1"/>
  <c r="I485" i="1"/>
  <c r="S485" i="1"/>
  <c r="T485" i="1"/>
  <c r="U485" i="1"/>
  <c r="V485" i="1"/>
  <c r="F486" i="1"/>
  <c r="H486" i="1"/>
  <c r="P486" i="1" s="1"/>
  <c r="O486" i="1"/>
  <c r="A487" i="1"/>
  <c r="D487" i="1"/>
  <c r="E487" i="1"/>
  <c r="F487" i="1"/>
  <c r="G487" i="1"/>
  <c r="H487" i="1"/>
  <c r="I487" i="1"/>
  <c r="S487" i="1"/>
  <c r="T487" i="1"/>
  <c r="U487" i="1"/>
  <c r="V487" i="1"/>
  <c r="F488" i="1"/>
  <c r="O488" i="1" s="1"/>
  <c r="H488" i="1"/>
  <c r="P488" i="1" s="1"/>
  <c r="A489" i="1"/>
  <c r="D489" i="1"/>
  <c r="E489" i="1"/>
  <c r="F489" i="1"/>
  <c r="G489" i="1"/>
  <c r="H489" i="1"/>
  <c r="I489" i="1"/>
  <c r="S489" i="1"/>
  <c r="T489" i="1"/>
  <c r="U489" i="1"/>
  <c r="V489" i="1"/>
  <c r="F490" i="1"/>
  <c r="H490" i="1"/>
  <c r="P490" i="1" s="1"/>
  <c r="O490" i="1"/>
  <c r="A492" i="1"/>
  <c r="A496" i="1"/>
  <c r="A497" i="1"/>
  <c r="C497" i="1"/>
  <c r="D497" i="1"/>
  <c r="E497" i="1"/>
  <c r="F497" i="1"/>
  <c r="H497" i="1"/>
  <c r="S497" i="1"/>
  <c r="T497" i="1"/>
  <c r="I501" i="1" s="1"/>
  <c r="U497" i="1"/>
  <c r="G502" i="1" s="1"/>
  <c r="V497" i="1"/>
  <c r="I502" i="1" s="1"/>
  <c r="F498" i="1"/>
  <c r="G498" i="1"/>
  <c r="R498" i="1" s="1"/>
  <c r="H498" i="1"/>
  <c r="I498" i="1"/>
  <c r="F499" i="1"/>
  <c r="G499" i="1"/>
  <c r="H499" i="1"/>
  <c r="I499" i="1"/>
  <c r="F500" i="1"/>
  <c r="G500" i="1"/>
  <c r="H500" i="1"/>
  <c r="I500" i="1"/>
  <c r="F501" i="1"/>
  <c r="G501" i="1"/>
  <c r="F504" i="1" s="1"/>
  <c r="O504" i="1" s="1"/>
  <c r="F502" i="1"/>
  <c r="E503" i="1"/>
  <c r="G503" i="1"/>
  <c r="A505" i="1"/>
  <c r="C505" i="1"/>
  <c r="D505" i="1"/>
  <c r="E505" i="1"/>
  <c r="F505" i="1"/>
  <c r="H505" i="1"/>
  <c r="S505" i="1"/>
  <c r="T505" i="1"/>
  <c r="I509" i="1" s="1"/>
  <c r="U505" i="1"/>
  <c r="V505" i="1"/>
  <c r="I510" i="1" s="1"/>
  <c r="F506" i="1"/>
  <c r="G506" i="1"/>
  <c r="R506" i="1" s="1"/>
  <c r="H506" i="1"/>
  <c r="I506" i="1"/>
  <c r="F507" i="1"/>
  <c r="G507" i="1"/>
  <c r="H507" i="1"/>
  <c r="I507" i="1"/>
  <c r="F508" i="1"/>
  <c r="G508" i="1"/>
  <c r="H508" i="1"/>
  <c r="I508" i="1"/>
  <c r="F509" i="1"/>
  <c r="G509" i="1"/>
  <c r="F512" i="1" s="1"/>
  <c r="O512" i="1" s="1"/>
  <c r="F510" i="1"/>
  <c r="G510" i="1"/>
  <c r="E511" i="1"/>
  <c r="G511" i="1"/>
  <c r="A513" i="1"/>
  <c r="C513" i="1"/>
  <c r="D513" i="1"/>
  <c r="E513" i="1"/>
  <c r="F513" i="1"/>
  <c r="H513" i="1"/>
  <c r="S513" i="1"/>
  <c r="G518" i="1" s="1"/>
  <c r="T513" i="1"/>
  <c r="U513" i="1"/>
  <c r="G519" i="1" s="1"/>
  <c r="V513" i="1"/>
  <c r="C514" i="1"/>
  <c r="F515" i="1"/>
  <c r="G515" i="1"/>
  <c r="R515" i="1" s="1"/>
  <c r="H515" i="1"/>
  <c r="I515" i="1"/>
  <c r="F516" i="1"/>
  <c r="G516" i="1"/>
  <c r="H516" i="1"/>
  <c r="I516" i="1"/>
  <c r="F517" i="1"/>
  <c r="G517" i="1"/>
  <c r="H517" i="1"/>
  <c r="I517" i="1"/>
  <c r="F518" i="1"/>
  <c r="I518" i="1"/>
  <c r="H521" i="1" s="1"/>
  <c r="P521" i="1" s="1"/>
  <c r="F519" i="1"/>
  <c r="I519" i="1"/>
  <c r="E520" i="1"/>
  <c r="G520" i="1"/>
  <c r="A522" i="1"/>
  <c r="C522" i="1"/>
  <c r="D522" i="1"/>
  <c r="E522" i="1"/>
  <c r="F522" i="1"/>
  <c r="H522" i="1"/>
  <c r="S522" i="1"/>
  <c r="G526" i="1" s="1"/>
  <c r="T522" i="1"/>
  <c r="I526" i="1" s="1"/>
  <c r="H529" i="1" s="1"/>
  <c r="P529" i="1" s="1"/>
  <c r="U522" i="1"/>
  <c r="V522" i="1"/>
  <c r="C523" i="1"/>
  <c r="F524" i="1"/>
  <c r="G524" i="1"/>
  <c r="R524" i="1" s="1"/>
  <c r="H524" i="1"/>
  <c r="I524" i="1"/>
  <c r="F525" i="1"/>
  <c r="G525" i="1"/>
  <c r="H525" i="1"/>
  <c r="I525" i="1"/>
  <c r="F526" i="1"/>
  <c r="F527" i="1"/>
  <c r="G527" i="1"/>
  <c r="I527" i="1"/>
  <c r="E528" i="1"/>
  <c r="G528" i="1"/>
  <c r="A530" i="1"/>
  <c r="C530" i="1"/>
  <c r="D530" i="1"/>
  <c r="E530" i="1"/>
  <c r="F530" i="1"/>
  <c r="H530" i="1"/>
  <c r="S530" i="1"/>
  <c r="G535" i="1" s="1"/>
  <c r="T530" i="1"/>
  <c r="U530" i="1"/>
  <c r="G536" i="1" s="1"/>
  <c r="V530" i="1"/>
  <c r="C531" i="1"/>
  <c r="F532" i="1"/>
  <c r="G532" i="1"/>
  <c r="R532" i="1" s="1"/>
  <c r="H532" i="1"/>
  <c r="I532" i="1"/>
  <c r="F533" i="1"/>
  <c r="G533" i="1"/>
  <c r="H533" i="1"/>
  <c r="I533" i="1"/>
  <c r="F534" i="1"/>
  <c r="G534" i="1"/>
  <c r="H534" i="1"/>
  <c r="I534" i="1"/>
  <c r="F535" i="1"/>
  <c r="I535" i="1"/>
  <c r="H538" i="1" s="1"/>
  <c r="P538" i="1" s="1"/>
  <c r="F536" i="1"/>
  <c r="I536" i="1"/>
  <c r="E537" i="1"/>
  <c r="G537" i="1"/>
  <c r="A539" i="1"/>
  <c r="C539" i="1"/>
  <c r="D539" i="1"/>
  <c r="E539" i="1"/>
  <c r="F539" i="1"/>
  <c r="H539" i="1"/>
  <c r="S539" i="1"/>
  <c r="G544" i="1" s="1"/>
  <c r="T539" i="1"/>
  <c r="I544" i="1" s="1"/>
  <c r="H547" i="1" s="1"/>
  <c r="P547" i="1" s="1"/>
  <c r="U539" i="1"/>
  <c r="V539" i="1"/>
  <c r="F540" i="1"/>
  <c r="G540" i="1"/>
  <c r="H540" i="1"/>
  <c r="I540" i="1"/>
  <c r="R540" i="1"/>
  <c r="F541" i="1"/>
  <c r="G541" i="1"/>
  <c r="H541" i="1"/>
  <c r="I541" i="1"/>
  <c r="F542" i="1"/>
  <c r="G542" i="1"/>
  <c r="R542" i="1" s="1"/>
  <c r="H542" i="1"/>
  <c r="I542" i="1"/>
  <c r="F543" i="1"/>
  <c r="G543" i="1"/>
  <c r="H543" i="1"/>
  <c r="I543" i="1"/>
  <c r="F544" i="1"/>
  <c r="F545" i="1"/>
  <c r="G545" i="1"/>
  <c r="I545" i="1"/>
  <c r="E546" i="1"/>
  <c r="G546" i="1"/>
  <c r="A548" i="1"/>
  <c r="C548" i="1"/>
  <c r="D548" i="1"/>
  <c r="E548" i="1"/>
  <c r="F548" i="1"/>
  <c r="H548" i="1"/>
  <c r="S548" i="1"/>
  <c r="T548" i="1"/>
  <c r="I554" i="1" s="1"/>
  <c r="H557" i="1" s="1"/>
  <c r="P557" i="1" s="1"/>
  <c r="U548" i="1"/>
  <c r="G555" i="1" s="1"/>
  <c r="V548" i="1"/>
  <c r="C549" i="1"/>
  <c r="F550" i="1"/>
  <c r="G550" i="1"/>
  <c r="R550" i="1" s="1"/>
  <c r="H550" i="1"/>
  <c r="I550" i="1"/>
  <c r="F551" i="1"/>
  <c r="G551" i="1"/>
  <c r="H551" i="1"/>
  <c r="I551" i="1"/>
  <c r="F552" i="1"/>
  <c r="G552" i="1"/>
  <c r="R552" i="1" s="1"/>
  <c r="H552" i="1"/>
  <c r="I552" i="1"/>
  <c r="F553" i="1"/>
  <c r="G553" i="1"/>
  <c r="H553" i="1"/>
  <c r="I553" i="1"/>
  <c r="F554" i="1"/>
  <c r="G554" i="1"/>
  <c r="F555" i="1"/>
  <c r="I555" i="1"/>
  <c r="E556" i="1"/>
  <c r="G556" i="1"/>
  <c r="A558" i="1"/>
  <c r="C558" i="1"/>
  <c r="D558" i="1"/>
  <c r="E558" i="1"/>
  <c r="F558" i="1"/>
  <c r="H558" i="1"/>
  <c r="S558" i="1"/>
  <c r="T558" i="1"/>
  <c r="I564" i="1" s="1"/>
  <c r="H567" i="1" s="1"/>
  <c r="P567" i="1" s="1"/>
  <c r="U558" i="1"/>
  <c r="V558" i="1"/>
  <c r="I565" i="1" s="1"/>
  <c r="C559" i="1"/>
  <c r="F560" i="1"/>
  <c r="G560" i="1"/>
  <c r="R560" i="1" s="1"/>
  <c r="H560" i="1"/>
  <c r="I560" i="1"/>
  <c r="F561" i="1"/>
  <c r="G561" i="1"/>
  <c r="H561" i="1"/>
  <c r="I561" i="1"/>
  <c r="F562" i="1"/>
  <c r="G562" i="1"/>
  <c r="R562" i="1" s="1"/>
  <c r="H562" i="1"/>
  <c r="I562" i="1"/>
  <c r="F563" i="1"/>
  <c r="G563" i="1"/>
  <c r="H563" i="1"/>
  <c r="I563" i="1"/>
  <c r="F564" i="1"/>
  <c r="G564" i="1"/>
  <c r="F567" i="1" s="1"/>
  <c r="O567" i="1" s="1"/>
  <c r="F565" i="1"/>
  <c r="G565" i="1"/>
  <c r="E566" i="1"/>
  <c r="G566" i="1"/>
  <c r="A568" i="1"/>
  <c r="C568" i="1"/>
  <c r="D568" i="1"/>
  <c r="E568" i="1"/>
  <c r="F568" i="1"/>
  <c r="H568" i="1"/>
  <c r="S568" i="1"/>
  <c r="G573" i="1" s="1"/>
  <c r="T568" i="1"/>
  <c r="U568" i="1"/>
  <c r="G574" i="1" s="1"/>
  <c r="V568" i="1"/>
  <c r="I574" i="1" s="1"/>
  <c r="C569" i="1"/>
  <c r="F570" i="1"/>
  <c r="G570" i="1"/>
  <c r="R570" i="1" s="1"/>
  <c r="H570" i="1"/>
  <c r="I570" i="1"/>
  <c r="F571" i="1"/>
  <c r="G571" i="1"/>
  <c r="H571" i="1"/>
  <c r="I571" i="1"/>
  <c r="F572" i="1"/>
  <c r="G572" i="1"/>
  <c r="H572" i="1"/>
  <c r="I572" i="1"/>
  <c r="F573" i="1"/>
  <c r="I573" i="1"/>
  <c r="F574" i="1"/>
  <c r="E575" i="1"/>
  <c r="G575" i="1"/>
  <c r="A577" i="1"/>
  <c r="C577" i="1"/>
  <c r="D577" i="1"/>
  <c r="E577" i="1"/>
  <c r="F577" i="1"/>
  <c r="H577" i="1"/>
  <c r="S577" i="1"/>
  <c r="G583" i="1" s="1"/>
  <c r="T577" i="1"/>
  <c r="U577" i="1"/>
  <c r="G584" i="1" s="1"/>
  <c r="V577" i="1"/>
  <c r="I584" i="1" s="1"/>
  <c r="C578" i="1"/>
  <c r="F579" i="1"/>
  <c r="G579" i="1"/>
  <c r="R579" i="1" s="1"/>
  <c r="H579" i="1"/>
  <c r="I579" i="1"/>
  <c r="F580" i="1"/>
  <c r="G580" i="1"/>
  <c r="H580" i="1"/>
  <c r="I580" i="1"/>
  <c r="F581" i="1"/>
  <c r="G581" i="1"/>
  <c r="H581" i="1"/>
  <c r="I581" i="1"/>
  <c r="R581" i="1"/>
  <c r="F582" i="1"/>
  <c r="G582" i="1"/>
  <c r="H582" i="1"/>
  <c r="I582" i="1"/>
  <c r="F583" i="1"/>
  <c r="I583" i="1"/>
  <c r="H586" i="1" s="1"/>
  <c r="P586" i="1" s="1"/>
  <c r="F584" i="1"/>
  <c r="E585" i="1"/>
  <c r="G585" i="1"/>
  <c r="A587" i="1"/>
  <c r="C587" i="1"/>
  <c r="D587" i="1"/>
  <c r="E587" i="1"/>
  <c r="F587" i="1"/>
  <c r="H587" i="1"/>
  <c r="S587" i="1"/>
  <c r="T587" i="1"/>
  <c r="U587" i="1"/>
  <c r="V587" i="1"/>
  <c r="I594" i="1" s="1"/>
  <c r="C588" i="1"/>
  <c r="F589" i="1"/>
  <c r="G589" i="1"/>
  <c r="R589" i="1" s="1"/>
  <c r="H589" i="1"/>
  <c r="I589" i="1"/>
  <c r="F590" i="1"/>
  <c r="G590" i="1"/>
  <c r="H590" i="1"/>
  <c r="I590" i="1"/>
  <c r="F591" i="1"/>
  <c r="G591" i="1"/>
  <c r="R591" i="1" s="1"/>
  <c r="H591" i="1"/>
  <c r="I591" i="1"/>
  <c r="F592" i="1"/>
  <c r="G592" i="1"/>
  <c r="H592" i="1"/>
  <c r="I592" i="1"/>
  <c r="F593" i="1"/>
  <c r="G593" i="1"/>
  <c r="F596" i="1" s="1"/>
  <c r="O596" i="1" s="1"/>
  <c r="I593" i="1"/>
  <c r="F594" i="1"/>
  <c r="G594" i="1"/>
  <c r="E595" i="1"/>
  <c r="G595" i="1"/>
  <c r="A597" i="1"/>
  <c r="C597" i="1"/>
  <c r="D597" i="1"/>
  <c r="E597" i="1"/>
  <c r="F597" i="1"/>
  <c r="H597" i="1"/>
  <c r="S597" i="1"/>
  <c r="T597" i="1"/>
  <c r="I603" i="1" s="1"/>
  <c r="H606" i="1" s="1"/>
  <c r="P606" i="1" s="1"/>
  <c r="U597" i="1"/>
  <c r="G604" i="1" s="1"/>
  <c r="V597" i="1"/>
  <c r="C598" i="1"/>
  <c r="F599" i="1"/>
  <c r="G599" i="1"/>
  <c r="R599" i="1" s="1"/>
  <c r="H599" i="1"/>
  <c r="I599" i="1"/>
  <c r="F600" i="1"/>
  <c r="G600" i="1"/>
  <c r="H600" i="1"/>
  <c r="I600" i="1"/>
  <c r="F601" i="1"/>
  <c r="G601" i="1"/>
  <c r="R601" i="1" s="1"/>
  <c r="H601" i="1"/>
  <c r="I601" i="1"/>
  <c r="F602" i="1"/>
  <c r="G602" i="1"/>
  <c r="H602" i="1"/>
  <c r="I602" i="1"/>
  <c r="F603" i="1"/>
  <c r="G603" i="1"/>
  <c r="F604" i="1"/>
  <c r="I604" i="1"/>
  <c r="E605" i="1"/>
  <c r="G605" i="1"/>
  <c r="A607" i="1"/>
  <c r="C607" i="1"/>
  <c r="D607" i="1"/>
  <c r="E607" i="1"/>
  <c r="F607" i="1"/>
  <c r="H607" i="1"/>
  <c r="S607" i="1"/>
  <c r="T607" i="1"/>
  <c r="I612" i="1" s="1"/>
  <c r="U607" i="1"/>
  <c r="G613" i="1" s="1"/>
  <c r="V607" i="1"/>
  <c r="I613" i="1" s="1"/>
  <c r="F608" i="1"/>
  <c r="G608" i="1"/>
  <c r="R608" i="1" s="1"/>
  <c r="H608" i="1"/>
  <c r="I608" i="1"/>
  <c r="F609" i="1"/>
  <c r="G609" i="1"/>
  <c r="H609" i="1"/>
  <c r="I609" i="1"/>
  <c r="F610" i="1"/>
  <c r="G610" i="1"/>
  <c r="R610" i="1" s="1"/>
  <c r="H610" i="1"/>
  <c r="I610" i="1"/>
  <c r="F611" i="1"/>
  <c r="G611" i="1"/>
  <c r="H611" i="1"/>
  <c r="I611" i="1"/>
  <c r="F612" i="1"/>
  <c r="G612" i="1"/>
  <c r="F613" i="1"/>
  <c r="E614" i="1"/>
  <c r="G614" i="1"/>
  <c r="A616" i="1"/>
  <c r="C616" i="1"/>
  <c r="D616" i="1"/>
  <c r="E616" i="1"/>
  <c r="F616" i="1"/>
  <c r="H616" i="1"/>
  <c r="S616" i="1"/>
  <c r="G621" i="1" s="1"/>
  <c r="F624" i="1" s="1"/>
  <c r="O624" i="1" s="1"/>
  <c r="T616" i="1"/>
  <c r="I621" i="1" s="1"/>
  <c r="U616" i="1"/>
  <c r="V616" i="1"/>
  <c r="F617" i="1"/>
  <c r="G617" i="1"/>
  <c r="R617" i="1" s="1"/>
  <c r="H617" i="1"/>
  <c r="I617" i="1"/>
  <c r="F618" i="1"/>
  <c r="G618" i="1"/>
  <c r="H618" i="1"/>
  <c r="I618" i="1"/>
  <c r="F619" i="1"/>
  <c r="G619" i="1"/>
  <c r="H619" i="1"/>
  <c r="I619" i="1"/>
  <c r="R619" i="1"/>
  <c r="F620" i="1"/>
  <c r="G620" i="1"/>
  <c r="H620" i="1"/>
  <c r="I620" i="1"/>
  <c r="F621" i="1"/>
  <c r="F622" i="1"/>
  <c r="G622" i="1"/>
  <c r="I622" i="1"/>
  <c r="E623" i="1"/>
  <c r="G623" i="1"/>
  <c r="A625" i="1"/>
  <c r="C625" i="1"/>
  <c r="D625" i="1"/>
  <c r="E625" i="1"/>
  <c r="F625" i="1"/>
  <c r="H625" i="1"/>
  <c r="S625" i="1"/>
  <c r="T625" i="1"/>
  <c r="I630" i="1" s="1"/>
  <c r="U625" i="1"/>
  <c r="G631" i="1" s="1"/>
  <c r="V625" i="1"/>
  <c r="I631" i="1" s="1"/>
  <c r="F626" i="1"/>
  <c r="G626" i="1"/>
  <c r="R626" i="1" s="1"/>
  <c r="H626" i="1"/>
  <c r="I626" i="1"/>
  <c r="F627" i="1"/>
  <c r="G627" i="1"/>
  <c r="H627" i="1"/>
  <c r="I627" i="1"/>
  <c r="F628" i="1"/>
  <c r="G628" i="1"/>
  <c r="R628" i="1" s="1"/>
  <c r="H628" i="1"/>
  <c r="I628" i="1"/>
  <c r="F629" i="1"/>
  <c r="G629" i="1"/>
  <c r="H629" i="1"/>
  <c r="I629" i="1"/>
  <c r="F630" i="1"/>
  <c r="G630" i="1"/>
  <c r="F631" i="1"/>
  <c r="E632" i="1"/>
  <c r="G632" i="1"/>
  <c r="A634" i="1"/>
  <c r="C634" i="1"/>
  <c r="D634" i="1"/>
  <c r="E634" i="1"/>
  <c r="F634" i="1"/>
  <c r="H634" i="1"/>
  <c r="S634" i="1"/>
  <c r="G639" i="1" s="1"/>
  <c r="F642" i="1" s="1"/>
  <c r="O642" i="1" s="1"/>
  <c r="T634" i="1"/>
  <c r="I639" i="1" s="1"/>
  <c r="U634" i="1"/>
  <c r="V634" i="1"/>
  <c r="F635" i="1"/>
  <c r="G635" i="1"/>
  <c r="R635" i="1" s="1"/>
  <c r="H635" i="1"/>
  <c r="I635" i="1"/>
  <c r="F636" i="1"/>
  <c r="G636" i="1"/>
  <c r="H636" i="1"/>
  <c r="I636" i="1"/>
  <c r="F637" i="1"/>
  <c r="G637" i="1"/>
  <c r="H637" i="1"/>
  <c r="I637" i="1"/>
  <c r="R637" i="1"/>
  <c r="F638" i="1"/>
  <c r="G638" i="1"/>
  <c r="H638" i="1"/>
  <c r="I638" i="1"/>
  <c r="F639" i="1"/>
  <c r="F640" i="1"/>
  <c r="G640" i="1"/>
  <c r="I640" i="1"/>
  <c r="E641" i="1"/>
  <c r="G641" i="1"/>
  <c r="A643" i="1"/>
  <c r="D643" i="1"/>
  <c r="E643" i="1"/>
  <c r="F643" i="1"/>
  <c r="G643" i="1"/>
  <c r="H643" i="1"/>
  <c r="I643" i="1"/>
  <c r="S643" i="1"/>
  <c r="T643" i="1"/>
  <c r="U643" i="1"/>
  <c r="V643" i="1"/>
  <c r="F644" i="1"/>
  <c r="H644" i="1"/>
  <c r="P644" i="1" s="1"/>
  <c r="O644" i="1"/>
  <c r="A645" i="1"/>
  <c r="D645" i="1"/>
  <c r="E645" i="1"/>
  <c r="F645" i="1"/>
  <c r="G645" i="1"/>
  <c r="H645" i="1"/>
  <c r="I645" i="1"/>
  <c r="S645" i="1"/>
  <c r="T645" i="1"/>
  <c r="U645" i="1"/>
  <c r="V645" i="1"/>
  <c r="F646" i="1"/>
  <c r="O646" i="1" s="1"/>
  <c r="H646" i="1"/>
  <c r="P646" i="1"/>
  <c r="A648" i="1"/>
  <c r="A652" i="1"/>
  <c r="F633" i="1" l="1"/>
  <c r="O633" i="1" s="1"/>
  <c r="H633" i="1"/>
  <c r="P633" i="1" s="1"/>
  <c r="H615" i="1"/>
  <c r="P615" i="1" s="1"/>
  <c r="H504" i="1"/>
  <c r="P504" i="1" s="1"/>
  <c r="H249" i="1"/>
  <c r="P249" i="1" s="1"/>
  <c r="F249" i="1"/>
  <c r="O249" i="1" s="1"/>
  <c r="H213" i="1"/>
  <c r="P213" i="1" s="1"/>
  <c r="F213" i="1"/>
  <c r="O213" i="1" s="1"/>
  <c r="H158" i="1"/>
  <c r="P158" i="1" s="1"/>
  <c r="F128" i="1"/>
  <c r="O128" i="1" s="1"/>
  <c r="F81" i="1"/>
  <c r="O81" i="1" s="1"/>
  <c r="H32" i="1"/>
  <c r="P32" i="1" s="1"/>
  <c r="F576" i="1"/>
  <c r="O576" i="1" s="1"/>
  <c r="F538" i="1"/>
  <c r="O538" i="1" s="1"/>
  <c r="F521" i="1"/>
  <c r="O521" i="1" s="1"/>
  <c r="G468" i="1"/>
  <c r="H376" i="1"/>
  <c r="P376" i="1" s="1"/>
  <c r="I362" i="1"/>
  <c r="I349" i="1"/>
  <c r="H351" i="1" s="1"/>
  <c r="P351" i="1" s="1"/>
  <c r="F328" i="1"/>
  <c r="O328" i="1" s="1"/>
  <c r="F276" i="1"/>
  <c r="O276" i="1" s="1"/>
  <c r="F240" i="1"/>
  <c r="O240" i="1" s="1"/>
  <c r="F188" i="1"/>
  <c r="O188" i="1" s="1"/>
  <c r="H138" i="1"/>
  <c r="P138" i="1" s="1"/>
  <c r="F101" i="1"/>
  <c r="O101" i="1" s="1"/>
  <c r="H51" i="1"/>
  <c r="P51" i="1" s="1"/>
  <c r="F615" i="1"/>
  <c r="O615" i="1" s="1"/>
  <c r="H642" i="1"/>
  <c r="P642" i="1" s="1"/>
  <c r="H624" i="1"/>
  <c r="P624" i="1" s="1"/>
  <c r="F606" i="1"/>
  <c r="O606" i="1" s="1"/>
  <c r="H596" i="1"/>
  <c r="P596" i="1" s="1"/>
  <c r="F557" i="1"/>
  <c r="O557" i="1" s="1"/>
  <c r="H437" i="1"/>
  <c r="P437" i="1" s="1"/>
  <c r="H410" i="1"/>
  <c r="P410" i="1" s="1"/>
  <c r="F410" i="1"/>
  <c r="O410" i="1" s="1"/>
  <c r="G363" i="1"/>
  <c r="G348" i="1"/>
  <c r="F351" i="1" s="1"/>
  <c r="O351" i="1" s="1"/>
  <c r="F472" i="1" s="1"/>
  <c r="H148" i="1"/>
  <c r="P148" i="1" s="1"/>
  <c r="H81" i="1"/>
  <c r="P81" i="1" s="1"/>
  <c r="H40" i="1"/>
  <c r="P40" i="1" s="1"/>
  <c r="H576" i="1"/>
  <c r="P576" i="1" s="1"/>
  <c r="F547" i="1"/>
  <c r="O547" i="1" s="1"/>
  <c r="F529" i="1"/>
  <c r="O529" i="1" s="1"/>
  <c r="F648" i="1" s="1"/>
  <c r="H365" i="1"/>
  <c r="P365" i="1" s="1"/>
  <c r="H258" i="1"/>
  <c r="P258" i="1" s="1"/>
  <c r="H222" i="1"/>
  <c r="P222" i="1" s="1"/>
  <c r="H289" i="1" s="1"/>
  <c r="H128" i="1"/>
  <c r="P128" i="1" s="1"/>
  <c r="H492" i="1"/>
  <c r="F586" i="1"/>
  <c r="O586" i="1" s="1"/>
  <c r="H648" i="1"/>
  <c r="F492" i="1"/>
  <c r="F470" i="1"/>
  <c r="O470" i="1" s="1"/>
  <c r="F459" i="1"/>
  <c r="O459" i="1" s="1"/>
  <c r="F289" i="1"/>
  <c r="F200" i="1"/>
  <c r="H114" i="1"/>
  <c r="H512" i="1"/>
  <c r="P512" i="1" s="1"/>
  <c r="H200" i="1"/>
  <c r="F365" i="1"/>
  <c r="O365" i="1" s="1"/>
  <c r="F339" i="1"/>
  <c r="O339" i="1" s="1"/>
  <c r="F114" i="1"/>
  <c r="H652" i="1" l="1"/>
  <c r="H472" i="1"/>
  <c r="F652" i="1"/>
</calcChain>
</file>

<file path=xl/sharedStrings.xml><?xml version="1.0" encoding="utf-8"?>
<sst xmlns="http://schemas.openxmlformats.org/spreadsheetml/2006/main" count="664" uniqueCount="79">
  <si>
    <r>
      <t>Монтажные изделия к котлу КВ-ГМ-10</t>
    </r>
    <r>
      <rPr>
        <i/>
        <sz val="11"/>
        <rFont val="Arial"/>
        <family val="2"/>
        <charset val="204"/>
      </rPr>
      <t xml:space="preserve">
Базисная стоимость: 23 338,05 = [165 000 /  7,07]</t>
    </r>
  </si>
  <si>
    <t>коммерческое предложение</t>
  </si>
  <si>
    <r>
      <t>Автоматика к котлу КВ-ГМ-10</t>
    </r>
    <r>
      <rPr>
        <i/>
        <sz val="11"/>
        <rFont val="Arial"/>
        <family val="2"/>
        <charset val="204"/>
      </rPr>
      <t xml:space="preserve">
Базисная стоимость: 95 968,88 = [678 500 /  7,07]</t>
    </r>
  </si>
  <si>
    <t>чел-ч</t>
  </si>
  <si>
    <t>ЗТР</t>
  </si>
  <si>
    <t>%</t>
  </si>
  <si>
    <t>СП от ФОТ</t>
  </si>
  <si>
    <t>НР от ФОТ</t>
  </si>
  <si>
    <t>Материальные ресурсы</t>
  </si>
  <si>
    <t>в т.ч. зарплата машинистов</t>
  </si>
  <si>
    <t>Эксплуатация машин</t>
  </si>
  <si>
    <t>Зарплата рабочих</t>
  </si>
  <si>
    <t>ТЕРм 11-01-002-01</t>
  </si>
  <si>
    <t>ТЕРм 11-05-002-01</t>
  </si>
  <si>
    <t>ТЕРм 11-05-001-02</t>
  </si>
  <si>
    <t>ТЕРм 11-06-001-01</t>
  </si>
  <si>
    <t>ТЕРм 08-02-148-01</t>
  </si>
  <si>
    <t>ТЕРм 08-02-412-03</t>
  </si>
  <si>
    <t>ТЕРм 08-02-411-01</t>
  </si>
  <si>
    <t>ТЕРм 08-02-398-01</t>
  </si>
  <si>
    <t>ТЕРм 08-02-413-01</t>
  </si>
  <si>
    <t>ТЕРм 12-07-001-03</t>
  </si>
  <si>
    <t>ТЕРм 11-01-001-02</t>
  </si>
  <si>
    <t>ТЕРм 12-10-001-01</t>
  </si>
  <si>
    <t>ТЕРм 12-10-002-01</t>
  </si>
  <si>
    <t>ТЕРм 12-10-002-02</t>
  </si>
  <si>
    <t>ТЕРм 12-12-009-02</t>
  </si>
  <si>
    <t>ТЕРм 08-03-545-07</t>
  </si>
  <si>
    <r>
      <t>гарнитура котла КВГМ-10-150</t>
    </r>
    <r>
      <rPr>
        <i/>
        <sz val="11"/>
        <rFont val="Arial"/>
        <family val="2"/>
        <charset val="204"/>
      </rPr>
      <t xml:space="preserve">
Базисная стоимость: 23 973,34 = [200 000 / 1,18 /  7,07]</t>
    </r>
  </si>
  <si>
    <r>
      <t>запорная арматура котла КВГМ-10-150 (Ду6, Ду,20,Ду219)</t>
    </r>
    <r>
      <rPr>
        <i/>
        <sz val="11"/>
        <rFont val="Arial"/>
        <family val="2"/>
        <charset val="204"/>
      </rPr>
      <t xml:space="preserve">
Базисная стоимость: 46 460,34 = [387 600 / 1,18 /  7,07]</t>
    </r>
  </si>
  <si>
    <r>
      <t>металлоизделия ( полосы, пластины, гребенки) котла КВГМ-10-150</t>
    </r>
    <r>
      <rPr>
        <i/>
        <sz val="11"/>
        <rFont val="Arial"/>
        <family val="2"/>
        <charset val="204"/>
      </rPr>
      <t xml:space="preserve">
Базисная стоимость: 16 661,47 = [139 000 / 1,18 /  7,07]</t>
    </r>
  </si>
  <si>
    <r>
      <t>трубопроводы котла КВГМ-10-150, включая трубопроводы Д 28, Д219, отводы Д28,Д219.</t>
    </r>
    <r>
      <rPr>
        <i/>
        <sz val="11"/>
        <rFont val="Arial"/>
        <family val="2"/>
        <charset val="204"/>
      </rPr>
      <t xml:space="preserve">
Базисная стоимость: 31 554,91 = [263 250 / 1,18 /  7,07]</t>
    </r>
  </si>
  <si>
    <r>
      <t>коллекторы котла КВГМ-10-150</t>
    </r>
    <r>
      <rPr>
        <i/>
        <sz val="11"/>
        <rFont val="Arial"/>
        <family val="2"/>
        <charset val="204"/>
      </rPr>
      <t xml:space="preserve">
Базисная стоимость: 97 092,03 = [810 000 / 1,18 /  7,07]</t>
    </r>
  </si>
  <si>
    <r>
      <t>трубы экранные котла КВГМ-10-150</t>
    </r>
    <r>
      <rPr>
        <i/>
        <sz val="11"/>
        <rFont val="Arial"/>
        <family val="2"/>
        <charset val="204"/>
      </rPr>
      <t xml:space="preserve">
Базисная стоимость: 181 166,54 = [1 511 400 / 1,18 /  7,07]</t>
    </r>
  </si>
  <si>
    <r>
      <t>секции конвективные котла КВГМ-10-150</t>
    </r>
    <r>
      <rPr>
        <i/>
        <sz val="11"/>
        <rFont val="Arial"/>
        <family val="2"/>
        <charset val="204"/>
      </rPr>
      <t xml:space="preserve">
Базисная стоимость: 175 568,77 = [1 464 700 / 1,18 /  7,07]</t>
    </r>
  </si>
  <si>
    <t>ТССЦ 23.7.02.02-0071</t>
  </si>
  <si>
    <t>ТЕРм 12-01-006-12</t>
  </si>
  <si>
    <t>ПОПРАВКИ К: ЭММ )*1,25; ЗПМ )*1,25; ОЗП )*1,15; Труд.Стр. )*1,15; Труд.Маш. )*1,25</t>
  </si>
  <si>
    <t>ТЕР 13-03-001-04</t>
  </si>
  <si>
    <t>ТЕР 13-03-001-03</t>
  </si>
  <si>
    <t>ТЕР 26-01-056-02</t>
  </si>
  <si>
    <t>ТССЦ 12.2.03.11-0021</t>
  </si>
  <si>
    <t>ТЕР 26-01-054-03</t>
  </si>
  <si>
    <t>ТЕР 45-04-010-02</t>
  </si>
  <si>
    <t>ТЕР 45-04-005-01</t>
  </si>
  <si>
    <t>ТЕР 45-04-009-01</t>
  </si>
  <si>
    <t>ТЕР 45-04-003-01</t>
  </si>
  <si>
    <t>ТССЦ 17.3.02.19-0027</t>
  </si>
  <si>
    <t>ТЕР 45-05-003-03</t>
  </si>
  <si>
    <t>ТССЦ 12.2.04.04-0008</t>
  </si>
  <si>
    <t>17.1.02.05</t>
  </si>
  <si>
    <t>ТЕР 45-04-006-02</t>
  </si>
  <si>
    <t>ТЕР 45-05-011-02</t>
  </si>
  <si>
    <t>ТЕР 45-05-011-01</t>
  </si>
  <si>
    <t>ТЕР 45-04-001-10</t>
  </si>
  <si>
    <t>ТЕР 45-05-003-02</t>
  </si>
  <si>
    <t>ТЕРм 06-01-071-02</t>
  </si>
  <si>
    <t>ТССЦ 23.3.05.02-0040</t>
  </si>
  <si>
    <t>ТЕРм 06-01-068-01</t>
  </si>
  <si>
    <t>ТЕРм 06-01-066-01</t>
  </si>
  <si>
    <t>ТЕРм 06-01-067-01</t>
  </si>
  <si>
    <t>ПОПРАВКИ К: МАТ )*0; ЭММ )*0,5; ЗПМ )*0,5; ОЗП )*0,5; Труд.Стр. )*0,5; Труд.Маш. )*0,5</t>
  </si>
  <si>
    <t>ПОПРАВКИ К: МАТ )*0; ЭММ )*0,4; ЗПМ )*0,4; ОЗП )*0,4; Труд.Стр. )*0,4; Труд.Маш. )*0,4</t>
  </si>
  <si>
    <t>ТЕР 26-01-048-02</t>
  </si>
  <si>
    <t>ТЕР 45-08-001-02</t>
  </si>
  <si>
    <t>ТЕР 45-08-001-03</t>
  </si>
  <si>
    <t>Стоимость в текущих ценах</t>
  </si>
  <si>
    <t>Индекс пере-счета</t>
  </si>
  <si>
    <t>Стоимость в ценах на январь 2000 года</t>
  </si>
  <si>
    <t>Цена за единицу измерения, руб.</t>
  </si>
  <si>
    <t>Количество</t>
  </si>
  <si>
    <t>Выполнено работ</t>
  </si>
  <si>
    <t>Единица измерения</t>
  </si>
  <si>
    <t>Наименование работ и затрат</t>
  </si>
  <si>
    <t>Шифр расценки и коды ресурсов</t>
  </si>
  <si>
    <t>п/п</t>
  </si>
  <si>
    <t>(наименование работ и затрат, наименование объекта)</t>
  </si>
  <si>
    <t>Капитальный ремонт  котла КВ-ГМ -10 -150 в котельной по  адресу: ул.Дзюбанова,9 г.Симферополь, Республика Крым.</t>
  </si>
  <si>
    <t>Приложение № 3 к Техническому заданию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</si>
</sst>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\-\ #,##0"/>
    <numFmt numFmtId="165" formatCode="#,##0.00;[Red]\-\ #,##0.00"/>
  </numFmts>
  <fonts count="10" x14ac:knownFonts="1">
    <font>
      <sz val="10"/>
      <name val="Arial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i/>
      <sz val="10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Border="1"/>
    <xf numFmtId="0" fontId="2" fillId="0" borderId="2" xfId="0" applyFont="1" applyBorder="1"/>
    <xf numFmtId="164" fontId="0" fillId="0" borderId="0" xfId="0" applyNumberFormat="1"/>
    <xf numFmtId="16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165" fontId="2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2" xfId="0" applyBorder="1"/>
    <xf numFmtId="0" fontId="6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4" fillId="0" borderId="0" xfId="0" applyFont="1" applyAlignment="1"/>
    <xf numFmtId="0" fontId="3" fillId="0" borderId="0" xfId="0" applyFont="1"/>
    <xf numFmtId="0" fontId="9" fillId="0" borderId="2" xfId="0" applyFont="1" applyBorder="1" applyAlignment="1">
      <alignment horizontal="center" wrapText="1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&#1072;&#1074;&#1090;&#1086;&#1084;&#1072;&#1090;&#1080;&#1082;&#1072;)%20&#1050;&#1042;-&#1043;&#1052;%20-10%20-150%20_%20&#1091;&#1083;.&#1044;&#1079;&#1102;&#1073;&#1072;&#1085;&#1086;&#1074;&#1072;,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_DATA"/>
      <sheetName val="Смета 9 граф_3"/>
      <sheetName val="Расчет стоимости ресурсов_1"/>
      <sheetName val="Объектная смета_1"/>
      <sheetName val="Source"/>
      <sheetName val="SourceObSm"/>
      <sheetName val="SmtRes"/>
      <sheetName val="EtalonRes"/>
    </sheetNames>
    <sheetDataSet>
      <sheetData sheetId="0"/>
      <sheetData sheetId="1"/>
      <sheetData sheetId="2"/>
      <sheetData sheetId="3"/>
      <sheetData sheetId="4">
        <row r="1">
          <cell r="B1" t="str">
            <v>Smeta.RU  (495) 974-1589</v>
          </cell>
        </row>
        <row r="12">
          <cell r="G12" t="str">
            <v>(автоматика)Капитальный ремонт  котла КВ-ГМ -10 -150 в котельной по  адресу: ул.Дзюбанова,9 г.Симферополь, Республика Крым.</v>
          </cell>
        </row>
        <row r="20">
          <cell r="F20" t="str">
            <v>02-01-01</v>
          </cell>
          <cell r="G20" t="str">
            <v>капремонт котла КВГМ-10-150</v>
          </cell>
          <cell r="J20" t="str">
            <v/>
          </cell>
        </row>
        <row r="24">
          <cell r="G24" t="str">
            <v>Капитальный ремонт прозводственных зданий</v>
          </cell>
        </row>
        <row r="26">
          <cell r="G26" t="str">
            <v>разборка обмуровки</v>
          </cell>
        </row>
        <row r="30">
          <cell r="E30" t="str">
            <v>1</v>
          </cell>
          <cell r="G30" t="str">
            <v>Разборка кладки из огнеупорных изделий ошлаковавшейся</v>
          </cell>
          <cell r="H30" t="str">
            <v>м3</v>
          </cell>
          <cell r="I30">
            <v>3.5</v>
          </cell>
          <cell r="P30">
            <v>0</v>
          </cell>
          <cell r="Q30">
            <v>1726</v>
          </cell>
          <cell r="R30">
            <v>112</v>
          </cell>
          <cell r="S30">
            <v>329</v>
          </cell>
          <cell r="X30">
            <v>463</v>
          </cell>
          <cell r="Y30">
            <v>282</v>
          </cell>
          <cell r="AK30">
            <v>586.04</v>
          </cell>
          <cell r="AL30">
            <v>0</v>
          </cell>
          <cell r="AM30">
            <v>492.24</v>
          </cell>
          <cell r="AN30">
            <v>31.56</v>
          </cell>
          <cell r="AO30">
            <v>93.8</v>
          </cell>
          <cell r="AQ30">
            <v>13.1</v>
          </cell>
          <cell r="AT30">
            <v>105</v>
          </cell>
          <cell r="AU30">
            <v>64</v>
          </cell>
        </row>
        <row r="31">
          <cell r="P31">
            <v>0</v>
          </cell>
          <cell r="Q31">
            <v>12199</v>
          </cell>
          <cell r="R31">
            <v>792</v>
          </cell>
          <cell r="S31">
            <v>2326</v>
          </cell>
          <cell r="U31">
            <v>45.85</v>
          </cell>
          <cell r="X31">
            <v>3274</v>
          </cell>
          <cell r="Y31">
            <v>1996</v>
          </cell>
          <cell r="BA31">
            <v>7.07</v>
          </cell>
          <cell r="BB31">
            <v>7.07</v>
          </cell>
          <cell r="BO31" t="str">
            <v>. Письмо Минстроя России №7581-ДВ/09 от 05.03.2019</v>
          </cell>
          <cell r="BS31">
            <v>7.07</v>
          </cell>
        </row>
        <row r="32">
          <cell r="E32" t="str">
            <v>2</v>
          </cell>
          <cell r="G32" t="str">
            <v>Разборка кладки из огнеупорных изделий неошлаковавшейся</v>
          </cell>
          <cell r="H32" t="str">
            <v>м3</v>
          </cell>
          <cell r="I32">
            <v>4.4000000000000004</v>
          </cell>
          <cell r="P32">
            <v>0</v>
          </cell>
          <cell r="Q32">
            <v>31</v>
          </cell>
          <cell r="R32">
            <v>4</v>
          </cell>
          <cell r="S32">
            <v>339</v>
          </cell>
          <cell r="X32">
            <v>360</v>
          </cell>
          <cell r="Y32">
            <v>220</v>
          </cell>
          <cell r="AK32">
            <v>84.61</v>
          </cell>
          <cell r="AL32">
            <v>0</v>
          </cell>
          <cell r="AM32">
            <v>7.28</v>
          </cell>
          <cell r="AN32">
            <v>0.97</v>
          </cell>
          <cell r="AO32">
            <v>77.33</v>
          </cell>
          <cell r="AQ32">
            <v>10.8</v>
          </cell>
          <cell r="AT32">
            <v>105</v>
          </cell>
          <cell r="AU32">
            <v>64</v>
          </cell>
        </row>
        <row r="33">
          <cell r="P33">
            <v>0</v>
          </cell>
          <cell r="Q33">
            <v>218</v>
          </cell>
          <cell r="R33">
            <v>31</v>
          </cell>
          <cell r="S33">
            <v>2395</v>
          </cell>
          <cell r="U33">
            <v>47.52000000000001</v>
          </cell>
          <cell r="X33">
            <v>2547</v>
          </cell>
          <cell r="Y33">
            <v>1553</v>
          </cell>
          <cell r="BA33">
            <v>7.07</v>
          </cell>
          <cell r="BB33">
            <v>7.07</v>
          </cell>
          <cell r="BO33" t="str">
            <v>. Письмо Минстроя России №7581-ДВ/09 от 05.03.2019</v>
          </cell>
          <cell r="BS33">
            <v>7.07</v>
          </cell>
        </row>
        <row r="34">
          <cell r="E34" t="str">
            <v>3</v>
          </cell>
          <cell r="G34" t="str">
            <v>Устройство на трубопроводах каркаса изоляции из сетки.Демонтаж.</v>
          </cell>
          <cell r="H34" t="str">
            <v>100 м2</v>
          </cell>
          <cell r="I34">
            <v>2.5499999999999998</v>
          </cell>
          <cell r="P34">
            <v>0</v>
          </cell>
          <cell r="Q34">
            <v>48</v>
          </cell>
          <cell r="R34">
            <v>5</v>
          </cell>
          <cell r="S34">
            <v>140</v>
          </cell>
          <cell r="X34">
            <v>145</v>
          </cell>
          <cell r="Y34">
            <v>87</v>
          </cell>
          <cell r="AK34">
            <v>214.67</v>
          </cell>
          <cell r="AL34">
            <v>28.33</v>
          </cell>
          <cell r="AM34">
            <v>48.6</v>
          </cell>
          <cell r="AN34">
            <v>5.67</v>
          </cell>
          <cell r="AO34">
            <v>137.74</v>
          </cell>
          <cell r="AQ34">
            <v>18.100000000000001</v>
          </cell>
          <cell r="AT34">
            <v>100</v>
          </cell>
          <cell r="AU34">
            <v>60</v>
          </cell>
          <cell r="CN34" t="str">
            <v>Поправка: Табл.2, п.3  Наименование: При демонтаже (разборке) систем инженерно-технического обеспечения</v>
          </cell>
        </row>
        <row r="35">
          <cell r="P35">
            <v>0</v>
          </cell>
          <cell r="Q35">
            <v>343</v>
          </cell>
          <cell r="R35">
            <v>36</v>
          </cell>
          <cell r="S35">
            <v>992</v>
          </cell>
          <cell r="U35">
            <v>18.462000000000003</v>
          </cell>
          <cell r="X35">
            <v>1028</v>
          </cell>
          <cell r="Y35">
            <v>617</v>
          </cell>
          <cell r="BA35">
            <v>7.07</v>
          </cell>
          <cell r="BB35">
            <v>7.07</v>
          </cell>
          <cell r="BO35" t="str">
            <v>. Письмо Минстроя России №7581-ДВ/09 от 05.03.2019</v>
          </cell>
          <cell r="BS35">
            <v>7.07</v>
          </cell>
        </row>
        <row r="36">
          <cell r="E36" t="str">
            <v>4</v>
          </cell>
          <cell r="G36" t="str">
            <v>Изоляция кладки печей, котлов, трубопроводов асбестовым картоном.Демонтаж.</v>
          </cell>
          <cell r="H36" t="str">
            <v>100 кг</v>
          </cell>
          <cell r="I36">
            <v>6.7939999999999996</v>
          </cell>
          <cell r="P36">
            <v>0</v>
          </cell>
          <cell r="Q36">
            <v>20</v>
          </cell>
          <cell r="S36">
            <v>95</v>
          </cell>
          <cell r="X36">
            <v>100</v>
          </cell>
          <cell r="Y36">
            <v>61</v>
          </cell>
          <cell r="AK36">
            <v>1167.8900000000001</v>
          </cell>
          <cell r="AL36">
            <v>1124.6099999999999</v>
          </cell>
          <cell r="AM36">
            <v>8.9600000000000009</v>
          </cell>
          <cell r="AO36">
            <v>34.32</v>
          </cell>
          <cell r="AQ36">
            <v>4.51</v>
          </cell>
          <cell r="AT36">
            <v>105</v>
          </cell>
          <cell r="AU36">
            <v>64</v>
          </cell>
          <cell r="CN36" t="str">
            <v>Поправка: Табл.2, п.3  Наименование: При демонтаже (разборке) систем инженерно-технического обеспечения</v>
          </cell>
        </row>
        <row r="37">
          <cell r="P37">
            <v>0</v>
          </cell>
          <cell r="Q37">
            <v>144</v>
          </cell>
          <cell r="S37">
            <v>672</v>
          </cell>
          <cell r="U37">
            <v>12.256375999999999</v>
          </cell>
          <cell r="X37">
            <v>706</v>
          </cell>
          <cell r="Y37">
            <v>430</v>
          </cell>
          <cell r="BA37">
            <v>7.07</v>
          </cell>
          <cell r="BB37">
            <v>7.07</v>
          </cell>
          <cell r="BO37" t="str">
            <v>. Письмо Минстроя России №7581-ДВ/09 от 05.03.2019</v>
          </cell>
        </row>
        <row r="38">
          <cell r="E38" t="str">
            <v>5</v>
          </cell>
          <cell r="G38" t="str">
            <v>Изоляция кладки печей, котлов, трубопроводов асбестовым шнуром</v>
          </cell>
          <cell r="H38" t="str">
            <v>100 кг</v>
          </cell>
          <cell r="I38">
            <v>0.35</v>
          </cell>
          <cell r="P38">
            <v>0</v>
          </cell>
          <cell r="Q38">
            <v>1</v>
          </cell>
          <cell r="S38">
            <v>20</v>
          </cell>
          <cell r="X38">
            <v>21</v>
          </cell>
          <cell r="Y38">
            <v>13</v>
          </cell>
          <cell r="AK38">
            <v>8882.11</v>
          </cell>
          <cell r="AL38">
            <v>8728.33</v>
          </cell>
          <cell r="AM38">
            <v>8.9600000000000009</v>
          </cell>
          <cell r="AO38">
            <v>144.82</v>
          </cell>
          <cell r="AQ38">
            <v>19.03</v>
          </cell>
          <cell r="AT38">
            <v>105</v>
          </cell>
          <cell r="AU38">
            <v>64</v>
          </cell>
          <cell r="CN38" t="str">
            <v>Поправка: Табл.2, п.3  Наименование: При демонтаже (разборке) систем инженерно-технического обеспечения</v>
          </cell>
        </row>
        <row r="39">
          <cell r="P39">
            <v>0</v>
          </cell>
          <cell r="Q39">
            <v>7</v>
          </cell>
          <cell r="S39">
            <v>144</v>
          </cell>
          <cell r="U39">
            <v>2.6642000000000001</v>
          </cell>
          <cell r="X39">
            <v>151</v>
          </cell>
          <cell r="Y39">
            <v>92</v>
          </cell>
          <cell r="BA39">
            <v>7.07</v>
          </cell>
          <cell r="BB39">
            <v>7.07</v>
          </cell>
          <cell r="BO39" t="str">
            <v>. Письмо Минстроя России №7581-ДВ/09 от 05.03.2019</v>
          </cell>
        </row>
        <row r="40">
          <cell r="E40" t="str">
            <v>6</v>
          </cell>
          <cell r="G40" t="str">
            <v>Обмуровка поверхности котлов плитами теплоизоляционными</v>
          </cell>
          <cell r="H40" t="str">
            <v>м3</v>
          </cell>
          <cell r="I40">
            <v>5.8</v>
          </cell>
          <cell r="P40">
            <v>0</v>
          </cell>
          <cell r="Q40">
            <v>853</v>
          </cell>
          <cell r="R40">
            <v>104</v>
          </cell>
          <cell r="S40">
            <v>371</v>
          </cell>
          <cell r="X40">
            <v>499</v>
          </cell>
          <cell r="Y40">
            <v>304</v>
          </cell>
          <cell r="AK40">
            <v>1057.17</v>
          </cell>
          <cell r="AL40">
            <v>528.83000000000004</v>
          </cell>
          <cell r="AM40">
            <v>367.76</v>
          </cell>
          <cell r="AN40">
            <v>44.96</v>
          </cell>
          <cell r="AO40">
            <v>160.58000000000001</v>
          </cell>
          <cell r="AQ40">
            <v>19.37</v>
          </cell>
          <cell r="AT40">
            <v>105</v>
          </cell>
          <cell r="AU40">
            <v>64</v>
          </cell>
          <cell r="CN40" t="str">
            <v>Поправка: Табл.2, п.3  Наименование: При демонтаже (разборке) систем инженерно-технического обеспечения</v>
          </cell>
        </row>
        <row r="41">
          <cell r="P41">
            <v>0</v>
          </cell>
          <cell r="Q41">
            <v>6028</v>
          </cell>
          <cell r="R41">
            <v>738</v>
          </cell>
          <cell r="S41">
            <v>2624</v>
          </cell>
          <cell r="U41">
            <v>44.938400000000009</v>
          </cell>
          <cell r="X41">
            <v>3530</v>
          </cell>
          <cell r="Y41">
            <v>2152</v>
          </cell>
          <cell r="BA41">
            <v>7.07</v>
          </cell>
          <cell r="BB41">
            <v>7.07</v>
          </cell>
          <cell r="BO41" t="str">
            <v>. Письмо Минстроя России №7581-ДВ/09 от 05.03.2019</v>
          </cell>
          <cell r="BS41">
            <v>7.07</v>
          </cell>
        </row>
        <row r="42">
          <cell r="E42" t="str">
            <v>7</v>
          </cell>
          <cell r="G42" t="str">
            <v>Обмуровка экранов жаростойким бетоном толщиной слоя до 40 мм</v>
          </cell>
          <cell r="H42" t="str">
            <v>м3</v>
          </cell>
          <cell r="I42">
            <v>4.84</v>
          </cell>
          <cell r="P42">
            <v>0</v>
          </cell>
          <cell r="Q42">
            <v>1016</v>
          </cell>
          <cell r="R42">
            <v>174</v>
          </cell>
          <cell r="S42">
            <v>774</v>
          </cell>
          <cell r="X42">
            <v>995</v>
          </cell>
          <cell r="Y42">
            <v>607</v>
          </cell>
          <cell r="AK42">
            <v>14340.3</v>
          </cell>
          <cell r="AL42">
            <v>13415.47</v>
          </cell>
          <cell r="AM42">
            <v>525.34</v>
          </cell>
          <cell r="AN42">
            <v>89.67</v>
          </cell>
          <cell r="AO42">
            <v>399.49</v>
          </cell>
          <cell r="AQ42">
            <v>45.14</v>
          </cell>
          <cell r="AT42">
            <v>105</v>
          </cell>
          <cell r="AU42">
            <v>64</v>
          </cell>
          <cell r="CN42" t="str">
            <v>Поправка: Табл.2, п.3  Наименование: При демонтаже (разборке) систем инженерно-технического обеспечения</v>
          </cell>
        </row>
        <row r="43">
          <cell r="P43">
            <v>0</v>
          </cell>
          <cell r="Q43">
            <v>7186</v>
          </cell>
          <cell r="R43">
            <v>1232</v>
          </cell>
          <cell r="S43">
            <v>5475</v>
          </cell>
          <cell r="U43">
            <v>87.391040000000004</v>
          </cell>
          <cell r="X43">
            <v>7042</v>
          </cell>
          <cell r="Y43">
            <v>4292</v>
          </cell>
          <cell r="BA43">
            <v>7.07</v>
          </cell>
          <cell r="BB43">
            <v>7.07</v>
          </cell>
          <cell r="BO43" t="str">
            <v>. Письмо Минстроя России №7581-ДВ/09 от 05.03.2019</v>
          </cell>
          <cell r="BS43">
            <v>7.07</v>
          </cell>
        </row>
        <row r="44">
          <cell r="E44" t="str">
            <v>8</v>
          </cell>
          <cell r="G44" t="str">
            <v>Обмуровка экранов теплоизоляционным бетоном толщиной слоя до 70 мм. Демонтаж.</v>
          </cell>
          <cell r="H44" t="str">
            <v>м3</v>
          </cell>
          <cell r="I44">
            <v>3.63</v>
          </cell>
          <cell r="P44">
            <v>0</v>
          </cell>
          <cell r="Q44">
            <v>744</v>
          </cell>
          <cell r="R44">
            <v>123</v>
          </cell>
          <cell r="S44">
            <v>200</v>
          </cell>
          <cell r="X44">
            <v>339</v>
          </cell>
          <cell r="Y44">
            <v>207</v>
          </cell>
          <cell r="AK44">
            <v>10665.98</v>
          </cell>
          <cell r="AL44">
            <v>10015.1</v>
          </cell>
          <cell r="AM44">
            <v>513.66999999999996</v>
          </cell>
          <cell r="AN44">
            <v>85.35</v>
          </cell>
          <cell r="AO44">
            <v>137.21</v>
          </cell>
          <cell r="AQ44">
            <v>14.85</v>
          </cell>
          <cell r="AT44">
            <v>105</v>
          </cell>
          <cell r="AU44">
            <v>64</v>
          </cell>
          <cell r="CN44" t="str">
            <v>Поправка: Табл.2, п.3  Наименование: При демонтаже (разборке) систем инженерно-технического обеспечения</v>
          </cell>
        </row>
        <row r="45">
          <cell r="P45">
            <v>0</v>
          </cell>
          <cell r="Q45">
            <v>5261</v>
          </cell>
          <cell r="R45">
            <v>873</v>
          </cell>
          <cell r="S45">
            <v>1412</v>
          </cell>
          <cell r="U45">
            <v>21.562200000000001</v>
          </cell>
          <cell r="X45">
            <v>2399</v>
          </cell>
          <cell r="Y45">
            <v>1462</v>
          </cell>
          <cell r="BA45">
            <v>7.07</v>
          </cell>
          <cell r="BB45">
            <v>7.07</v>
          </cell>
          <cell r="BO45" t="str">
            <v>. Письмо Минстроя России №7581-ДВ/09 от 05.03.2019</v>
          </cell>
          <cell r="BS45">
            <v>7.07</v>
          </cell>
        </row>
        <row r="46">
          <cell r="E46" t="str">
            <v>9</v>
          </cell>
          <cell r="G46" t="str">
            <v>Уплотнительная обмазка поверхности котлов раствором магнезиальным</v>
          </cell>
          <cell r="H46" t="str">
            <v>100 м2</v>
          </cell>
          <cell r="I46">
            <v>1.21</v>
          </cell>
          <cell r="P46">
            <v>0</v>
          </cell>
          <cell r="Q46">
            <v>393</v>
          </cell>
          <cell r="R46">
            <v>46</v>
          </cell>
          <cell r="S46">
            <v>549</v>
          </cell>
          <cell r="X46">
            <v>625</v>
          </cell>
          <cell r="Y46">
            <v>381</v>
          </cell>
          <cell r="AK46">
            <v>14017.51</v>
          </cell>
          <cell r="AL46">
            <v>12072.41</v>
          </cell>
          <cell r="AM46">
            <v>810.43</v>
          </cell>
          <cell r="AN46">
            <v>94.14</v>
          </cell>
          <cell r="AO46">
            <v>1134.67</v>
          </cell>
          <cell r="AQ46">
            <v>122.8</v>
          </cell>
          <cell r="AT46">
            <v>105</v>
          </cell>
          <cell r="AU46">
            <v>64</v>
          </cell>
          <cell r="CN46" t="str">
            <v>Поправка: Табл.2, п.3  Наименование: При демонтаже (разборке) систем инженерно-технического обеспечения</v>
          </cell>
        </row>
        <row r="47">
          <cell r="P47">
            <v>0</v>
          </cell>
          <cell r="Q47">
            <v>2780</v>
          </cell>
          <cell r="R47">
            <v>325</v>
          </cell>
          <cell r="S47">
            <v>3884</v>
          </cell>
          <cell r="U47">
            <v>59.435200000000002</v>
          </cell>
          <cell r="X47">
            <v>4419</v>
          </cell>
          <cell r="Y47">
            <v>2694</v>
          </cell>
          <cell r="BA47">
            <v>7.07</v>
          </cell>
          <cell r="BB47">
            <v>7.07</v>
          </cell>
          <cell r="BO47" t="str">
            <v>. Письмо Минстроя России №7581-ДВ/09 от 05.03.2019</v>
          </cell>
          <cell r="BS47">
            <v>7.07</v>
          </cell>
        </row>
        <row r="49">
          <cell r="G49" t="str">
            <v>разборка обмуровки</v>
          </cell>
        </row>
        <row r="78">
          <cell r="G78" t="str">
            <v>демонтажные работы</v>
          </cell>
        </row>
        <row r="82">
          <cell r="E82" t="str">
            <v>10</v>
          </cell>
          <cell r="G82" t="str">
            <v>Поверхность конвективная с креплениями котлов теплопроизводительностью 35-58,2 МВт (30-50 Гкал/ч)</v>
          </cell>
          <cell r="H82" t="str">
            <v>т</v>
          </cell>
          <cell r="I82">
            <v>4.4000000000000004</v>
          </cell>
          <cell r="P82">
            <v>0</v>
          </cell>
          <cell r="Q82">
            <v>1100</v>
          </cell>
          <cell r="R82">
            <v>97</v>
          </cell>
          <cell r="S82">
            <v>889</v>
          </cell>
          <cell r="X82">
            <v>789</v>
          </cell>
          <cell r="Y82">
            <v>592</v>
          </cell>
          <cell r="AK82">
            <v>1241.7</v>
          </cell>
          <cell r="AL82">
            <v>337.87</v>
          </cell>
          <cell r="AM82">
            <v>499.35</v>
          </cell>
          <cell r="AN82">
            <v>43.9</v>
          </cell>
          <cell r="AO82">
            <v>404.48</v>
          </cell>
          <cell r="AQ82">
            <v>41.4</v>
          </cell>
          <cell r="AT82">
            <v>80</v>
          </cell>
          <cell r="AU82">
            <v>60</v>
          </cell>
          <cell r="CN82" t="str">
    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    </cell>
        </row>
        <row r="83">
          <cell r="P83">
            <v>0</v>
          </cell>
          <cell r="Q83">
            <v>7777</v>
          </cell>
          <cell r="R83">
            <v>684</v>
          </cell>
          <cell r="S83">
            <v>6284</v>
          </cell>
          <cell r="U83">
            <v>91.08</v>
          </cell>
          <cell r="X83">
            <v>5574</v>
          </cell>
          <cell r="Y83">
            <v>4181</v>
          </cell>
          <cell r="BA83">
            <v>7.07</v>
          </cell>
          <cell r="BB83">
            <v>7.07</v>
          </cell>
          <cell r="BO83" t="str">
            <v>. Письмо Минстроя России №7581-ДВ/09 от 05.03.2019</v>
          </cell>
          <cell r="BS83">
            <v>7.07</v>
          </cell>
        </row>
        <row r="84">
          <cell r="E84" t="str">
            <v>11</v>
          </cell>
          <cell r="G84" t="str">
            <v>Экраны из гладких труб с опорами, подвесками и другими креплениями котлов теплопроизводительностью 35 МВт (30 Гкал/ч).Демонтаж бокового экрана</v>
          </cell>
          <cell r="H84" t="str">
            <v>т</v>
          </cell>
          <cell r="I84">
            <v>2.2400000000000002</v>
          </cell>
          <cell r="P84">
            <v>0</v>
          </cell>
          <cell r="Q84">
            <v>396</v>
          </cell>
          <cell r="R84">
            <v>38</v>
          </cell>
          <cell r="S84">
            <v>177</v>
          </cell>
          <cell r="X84">
            <v>172</v>
          </cell>
          <cell r="Y84">
            <v>129</v>
          </cell>
          <cell r="AK84">
            <v>1238.28</v>
          </cell>
          <cell r="AL84">
            <v>725.42</v>
          </cell>
          <cell r="AM84">
            <v>353.94</v>
          </cell>
          <cell r="AN84">
            <v>34.81</v>
          </cell>
          <cell r="AO84">
            <v>158.91999999999999</v>
          </cell>
          <cell r="AQ84">
            <v>18.5</v>
          </cell>
          <cell r="AT84">
            <v>80</v>
          </cell>
          <cell r="AU84">
            <v>60</v>
          </cell>
          <cell r="CN84" t="str">
    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    </cell>
        </row>
        <row r="85">
          <cell r="P85">
            <v>0</v>
          </cell>
          <cell r="Q85">
            <v>2803</v>
          </cell>
          <cell r="R85">
            <v>269</v>
          </cell>
          <cell r="S85">
            <v>1251</v>
          </cell>
          <cell r="U85">
            <v>20.720000000000002</v>
          </cell>
          <cell r="X85">
            <v>1216</v>
          </cell>
          <cell r="Y85">
            <v>912</v>
          </cell>
          <cell r="BA85">
            <v>7.07</v>
          </cell>
          <cell r="BB85">
            <v>7.07</v>
          </cell>
          <cell r="BO85" t="str">
            <v>. Письмо Минстроя России №7581-ДВ/09 от 05.03.2019</v>
          </cell>
          <cell r="BS85">
            <v>7.07</v>
          </cell>
        </row>
        <row r="86">
          <cell r="E86" t="str">
            <v>12</v>
          </cell>
          <cell r="G86" t="str">
            <v>Экраны из гладких труб с опорами, подвесками и другими креплениями котлов теплопроизводительностью 35 МВт (30 Гкал/ч).Демонтаж поворотного экрана.</v>
          </cell>
          <cell r="H86" t="str">
            <v>т</v>
          </cell>
          <cell r="I86">
            <v>0.38</v>
          </cell>
          <cell r="P86">
            <v>0</v>
          </cell>
          <cell r="Q86">
            <v>67</v>
          </cell>
          <cell r="R86">
            <v>6</v>
          </cell>
          <cell r="S86">
            <v>30</v>
          </cell>
          <cell r="X86">
            <v>29</v>
          </cell>
          <cell r="Y86">
            <v>22</v>
          </cell>
          <cell r="AK86">
            <v>1238.28</v>
          </cell>
          <cell r="AL86">
            <v>725.42</v>
          </cell>
          <cell r="AM86">
            <v>353.94</v>
          </cell>
          <cell r="AN86">
            <v>34.81</v>
          </cell>
          <cell r="AO86">
            <v>158.91999999999999</v>
          </cell>
          <cell r="AQ86">
            <v>18.5</v>
          </cell>
          <cell r="AT86">
            <v>80</v>
          </cell>
          <cell r="AU86">
            <v>60</v>
          </cell>
          <cell r="CN86" t="str">
    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    </cell>
        </row>
        <row r="87">
          <cell r="P87">
            <v>0</v>
          </cell>
          <cell r="Q87">
            <v>476</v>
          </cell>
          <cell r="R87">
            <v>46</v>
          </cell>
          <cell r="S87">
            <v>212</v>
          </cell>
          <cell r="U87">
            <v>3.5150000000000001</v>
          </cell>
          <cell r="X87">
            <v>206</v>
          </cell>
          <cell r="Y87">
            <v>155</v>
          </cell>
          <cell r="BA87">
            <v>7.07</v>
          </cell>
          <cell r="BB87">
            <v>7.07</v>
          </cell>
          <cell r="BO87" t="str">
            <v>. Письмо Минстроя России №7581-ДВ/09 от 05.03.2019</v>
          </cell>
          <cell r="BS87">
            <v>7.07</v>
          </cell>
        </row>
        <row r="88">
          <cell r="E88" t="str">
            <v>13</v>
          </cell>
          <cell r="G88" t="str">
            <v>Экраны из гладких труб с опорами, подвесками и другими креплениями котлов теплопроизводительностью 35 МВт (30 Гкал/ч).Демонтаж фронтового экрана.</v>
          </cell>
          <cell r="H88" t="str">
            <v>т</v>
          </cell>
          <cell r="I88">
            <v>1.05</v>
          </cell>
          <cell r="P88">
            <v>0</v>
          </cell>
          <cell r="Q88">
            <v>186</v>
          </cell>
          <cell r="R88">
            <v>18</v>
          </cell>
          <cell r="S88">
            <v>83</v>
          </cell>
          <cell r="X88">
            <v>81</v>
          </cell>
          <cell r="Y88">
            <v>61</v>
          </cell>
          <cell r="AK88">
            <v>1238.28</v>
          </cell>
          <cell r="AL88">
            <v>725.42</v>
          </cell>
          <cell r="AM88">
            <v>353.94</v>
          </cell>
          <cell r="AN88">
            <v>34.81</v>
          </cell>
          <cell r="AO88">
            <v>158.91999999999999</v>
          </cell>
          <cell r="AQ88">
            <v>18.5</v>
          </cell>
          <cell r="AT88">
            <v>80</v>
          </cell>
          <cell r="AU88">
            <v>60</v>
          </cell>
          <cell r="CN88" t="str">
    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    </cell>
        </row>
        <row r="89">
          <cell r="P89">
            <v>0</v>
          </cell>
          <cell r="Q89">
            <v>1314</v>
          </cell>
          <cell r="R89">
            <v>126</v>
          </cell>
          <cell r="S89">
            <v>586</v>
          </cell>
          <cell r="U89">
            <v>9.7125000000000004</v>
          </cell>
          <cell r="X89">
            <v>570</v>
          </cell>
          <cell r="Y89">
            <v>427</v>
          </cell>
          <cell r="BA89">
            <v>7.07</v>
          </cell>
          <cell r="BB89">
            <v>7.07</v>
          </cell>
          <cell r="BO89" t="str">
            <v>. Письмо Минстроя России №7581-ДВ/09 от 05.03.2019</v>
          </cell>
          <cell r="BS89">
            <v>7.07</v>
          </cell>
        </row>
        <row r="90">
          <cell r="E90" t="str">
            <v>14</v>
          </cell>
          <cell r="G90" t="str">
            <v>Экраны из гладких труб с опорами, подвесками и другими креплениями котлов теплопроизводительностью 35 МВт (30 Гкал/ч). Демонтаж заднего экрана.</v>
          </cell>
          <cell r="H90" t="str">
            <v>т</v>
          </cell>
          <cell r="I90">
            <v>1.1499999999999999</v>
          </cell>
          <cell r="P90">
            <v>0</v>
          </cell>
          <cell r="Q90">
            <v>204</v>
          </cell>
          <cell r="R90">
            <v>20</v>
          </cell>
          <cell r="S90">
            <v>91</v>
          </cell>
          <cell r="X90">
            <v>89</v>
          </cell>
          <cell r="Y90">
            <v>67</v>
          </cell>
          <cell r="AK90">
            <v>1238.28</v>
          </cell>
          <cell r="AL90">
            <v>725.42</v>
          </cell>
          <cell r="AM90">
            <v>353.94</v>
          </cell>
          <cell r="AN90">
            <v>34.81</v>
          </cell>
          <cell r="AO90">
            <v>158.91999999999999</v>
          </cell>
          <cell r="AQ90">
            <v>18.5</v>
          </cell>
          <cell r="AT90">
            <v>80</v>
          </cell>
          <cell r="AU90">
            <v>60</v>
          </cell>
          <cell r="CN90" t="str">
    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    </cell>
        </row>
        <row r="91">
          <cell r="P91">
            <v>0</v>
          </cell>
          <cell r="Q91">
            <v>1439</v>
          </cell>
          <cell r="R91">
            <v>138</v>
          </cell>
          <cell r="S91">
            <v>642</v>
          </cell>
          <cell r="U91">
            <v>10.637499999999999</v>
          </cell>
          <cell r="X91">
            <v>624</v>
          </cell>
          <cell r="Y91">
            <v>468</v>
          </cell>
          <cell r="BA91">
            <v>7.07</v>
          </cell>
          <cell r="BB91">
            <v>7.07</v>
          </cell>
          <cell r="BO91" t="str">
            <v>. Письмо Минстроя России №7581-ДВ/09 от 05.03.2019</v>
          </cell>
          <cell r="BS91">
            <v>7.07</v>
          </cell>
        </row>
        <row r="92">
          <cell r="E92" t="str">
            <v>15</v>
          </cell>
          <cell r="G92" t="str">
            <v>Экраны из гладких труб с опорами, подвесками и другими креплениями котлов теплопроизводительностью 35 МВт (30 Гкал/ч). Демонтаж фестонного экрана.</v>
          </cell>
          <cell r="H92" t="str">
            <v>т</v>
          </cell>
          <cell r="I92">
            <v>1.5</v>
          </cell>
          <cell r="P92">
            <v>0</v>
          </cell>
          <cell r="Q92">
            <v>266</v>
          </cell>
          <cell r="R92">
            <v>26</v>
          </cell>
          <cell r="S92">
            <v>119</v>
          </cell>
          <cell r="X92">
            <v>116</v>
          </cell>
          <cell r="Y92">
            <v>87</v>
          </cell>
          <cell r="AK92">
            <v>1238.28</v>
          </cell>
          <cell r="AL92">
            <v>725.42</v>
          </cell>
          <cell r="AM92">
            <v>353.94</v>
          </cell>
          <cell r="AN92">
            <v>34.81</v>
          </cell>
          <cell r="AO92">
            <v>158.91999999999999</v>
          </cell>
          <cell r="AQ92">
            <v>18.5</v>
          </cell>
          <cell r="AT92">
            <v>80</v>
          </cell>
          <cell r="AU92">
            <v>60</v>
          </cell>
          <cell r="CN92" t="str">
    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    </cell>
        </row>
        <row r="93">
          <cell r="P93">
            <v>0</v>
          </cell>
          <cell r="Q93">
            <v>1877</v>
          </cell>
          <cell r="R93">
            <v>180</v>
          </cell>
          <cell r="S93">
            <v>838</v>
          </cell>
          <cell r="U93">
            <v>13.875</v>
          </cell>
          <cell r="X93">
            <v>814</v>
          </cell>
          <cell r="Y93">
            <v>611</v>
          </cell>
          <cell r="BA93">
            <v>7.07</v>
          </cell>
          <cell r="BB93">
            <v>7.07</v>
          </cell>
          <cell r="BO93" t="str">
            <v>. Письмо Минстроя России №7581-ДВ/09 от 05.03.2019</v>
          </cell>
          <cell r="BS93">
            <v>7.07</v>
          </cell>
        </row>
        <row r="94">
          <cell r="E94" t="str">
            <v>16</v>
          </cell>
          <cell r="G94" t="str">
            <v>Трубопроводы с арматурой, фасонными частями, опорами и подвесками, включая мазутопровод, магнезитопровод и трубопровод обмывки, котлов теплопроизводительностью 23,26-58,2 МВт (20-50 Гкал/ч). Демонтаж коллекторов.</v>
          </cell>
          <cell r="H94" t="str">
            <v>т</v>
          </cell>
          <cell r="I94">
            <v>2.4500000000000002</v>
          </cell>
          <cell r="P94">
            <v>0</v>
          </cell>
          <cell r="Q94">
            <v>1088</v>
          </cell>
          <cell r="R94">
            <v>54</v>
          </cell>
          <cell r="S94">
            <v>3648</v>
          </cell>
          <cell r="X94">
            <v>2962</v>
          </cell>
          <cell r="Y94">
            <v>2221</v>
          </cell>
          <cell r="AK94">
            <v>4318.01</v>
          </cell>
          <cell r="AL94">
            <v>451.24</v>
          </cell>
          <cell r="AM94">
            <v>888.01</v>
          </cell>
          <cell r="AN94">
            <v>43.58</v>
          </cell>
          <cell r="AO94">
            <v>2978.76</v>
          </cell>
          <cell r="AQ94">
            <v>309</v>
          </cell>
          <cell r="AT94">
            <v>80</v>
          </cell>
          <cell r="AU94">
            <v>60</v>
          </cell>
          <cell r="CN94" t="str">
    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    </cell>
        </row>
        <row r="95">
          <cell r="P95">
            <v>0</v>
          </cell>
          <cell r="Q95">
            <v>7691</v>
          </cell>
          <cell r="R95">
            <v>381</v>
          </cell>
          <cell r="S95">
            <v>25792</v>
          </cell>
          <cell r="U95">
            <v>378.52500000000003</v>
          </cell>
          <cell r="X95">
            <v>20938</v>
          </cell>
          <cell r="Y95">
            <v>15704</v>
          </cell>
          <cell r="BA95">
            <v>7.07</v>
          </cell>
          <cell r="BB95">
            <v>7.07</v>
          </cell>
          <cell r="BO95" t="str">
            <v>. Письмо Минстроя России №7581-ДВ/09 от 05.03.2019</v>
          </cell>
          <cell r="BS95">
            <v>7.07</v>
          </cell>
        </row>
        <row r="96">
          <cell r="E96" t="str">
            <v>17</v>
          </cell>
          <cell r="G96" t="str">
            <v>Трубопроводы с арматурой, фасонными частями, опорами и подвесками, включая мазутопровод, магнезитопровод и трубопровод обмывки, котлов теплопроизводительностью 23,26-58,2 МВт (20-50 Гкал/ч).Трубопроводы диам.25мм.</v>
          </cell>
          <cell r="H96" t="str">
            <v>т</v>
          </cell>
          <cell r="I96">
            <v>0.2445</v>
          </cell>
          <cell r="P96">
            <v>0</v>
          </cell>
          <cell r="Q96">
            <v>109</v>
          </cell>
          <cell r="R96">
            <v>5</v>
          </cell>
          <cell r="S96">
            <v>364</v>
          </cell>
          <cell r="X96">
            <v>295</v>
          </cell>
          <cell r="Y96">
            <v>221</v>
          </cell>
          <cell r="AK96">
            <v>4318.01</v>
          </cell>
          <cell r="AL96">
            <v>451.24</v>
          </cell>
          <cell r="AM96">
            <v>888.01</v>
          </cell>
          <cell r="AN96">
            <v>43.58</v>
          </cell>
          <cell r="AO96">
            <v>2978.76</v>
          </cell>
          <cell r="AQ96">
            <v>309</v>
          </cell>
          <cell r="AT96">
            <v>80</v>
          </cell>
          <cell r="AU96">
            <v>60</v>
          </cell>
          <cell r="CN96" t="str">
    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    </cell>
        </row>
        <row r="97">
          <cell r="P97">
            <v>0</v>
          </cell>
          <cell r="Q97">
            <v>768</v>
          </cell>
          <cell r="R97">
            <v>38</v>
          </cell>
          <cell r="S97">
            <v>2574</v>
          </cell>
          <cell r="U97">
            <v>37.77525</v>
          </cell>
          <cell r="X97">
            <v>2090</v>
          </cell>
          <cell r="Y97">
            <v>1567</v>
          </cell>
          <cell r="BA97">
            <v>7.07</v>
          </cell>
          <cell r="BB97">
            <v>7.07</v>
          </cell>
          <cell r="BO97" t="str">
            <v>. Письмо Минстроя России №7581-ДВ/09 от 05.03.2019</v>
          </cell>
          <cell r="BS97">
            <v>7.07</v>
          </cell>
        </row>
        <row r="99">
          <cell r="G99" t="str">
            <v>демонтажные работы</v>
          </cell>
        </row>
        <row r="128">
          <cell r="G128" t="str">
            <v>монтажные работы</v>
          </cell>
        </row>
        <row r="132">
          <cell r="E132" t="str">
            <v>18</v>
          </cell>
          <cell r="G132" t="str">
            <v>Поверхность конвективная с креплениями котлов теплопроизводительностью 35-58,2 МВт (30-50 Гкал/ч)</v>
          </cell>
          <cell r="H132" t="str">
            <v>т</v>
          </cell>
          <cell r="I132">
            <v>4.4000000000000004</v>
          </cell>
          <cell r="P132">
            <v>1487</v>
          </cell>
          <cell r="Q132">
            <v>2196</v>
          </cell>
          <cell r="R132">
            <v>194</v>
          </cell>
          <cell r="S132">
            <v>1778</v>
          </cell>
          <cell r="X132">
            <v>1578</v>
          </cell>
          <cell r="Y132">
            <v>1183</v>
          </cell>
          <cell r="AK132">
            <v>1241.7</v>
          </cell>
          <cell r="AL132">
            <v>337.87</v>
          </cell>
          <cell r="AM132">
            <v>499.35</v>
          </cell>
          <cell r="AN132">
            <v>43.9</v>
          </cell>
          <cell r="AO132">
            <v>404.48</v>
          </cell>
          <cell r="AQ132">
            <v>41.4</v>
          </cell>
          <cell r="AT132">
            <v>80</v>
          </cell>
          <cell r="AU132">
            <v>60</v>
          </cell>
        </row>
        <row r="133">
          <cell r="P133">
            <v>10515</v>
          </cell>
          <cell r="Q133">
            <v>15523</v>
          </cell>
          <cell r="R133">
            <v>1369</v>
          </cell>
          <cell r="S133">
            <v>12568</v>
          </cell>
          <cell r="U133">
            <v>182.16</v>
          </cell>
          <cell r="X133">
            <v>11150</v>
          </cell>
          <cell r="Y133">
            <v>8362</v>
          </cell>
          <cell r="BA133">
            <v>7.07</v>
          </cell>
          <cell r="BB133">
            <v>7.07</v>
          </cell>
          <cell r="BC133">
            <v>7.07</v>
          </cell>
          <cell r="BO133" t="str">
            <v>. Письмо Минстроя России №7581-ДВ/09 от 05.03.2019</v>
          </cell>
          <cell r="BS133">
            <v>7.07</v>
          </cell>
        </row>
        <row r="134">
          <cell r="E134" t="str">
            <v>19</v>
          </cell>
          <cell r="G134" t="str">
            <v>Экраны из гладких труб с опорами, подвесками и другими креплениями котлов теплопроизводительностью 35 МВт (30 Гкал/ч). Монтаж бокового экрана.</v>
          </cell>
          <cell r="H134" t="str">
            <v>т</v>
          </cell>
          <cell r="I134">
            <v>2.2400000000000002</v>
          </cell>
          <cell r="P134">
            <v>1624</v>
          </cell>
          <cell r="Q134">
            <v>793</v>
          </cell>
          <cell r="R134">
            <v>78</v>
          </cell>
          <cell r="S134">
            <v>356</v>
          </cell>
          <cell r="X134">
            <v>347</v>
          </cell>
          <cell r="Y134">
            <v>260</v>
          </cell>
          <cell r="AK134">
            <v>1238.28</v>
          </cell>
          <cell r="AL134">
            <v>725.42</v>
          </cell>
          <cell r="AM134">
            <v>353.94</v>
          </cell>
          <cell r="AN134">
            <v>34.81</v>
          </cell>
          <cell r="AO134">
            <v>158.91999999999999</v>
          </cell>
          <cell r="AQ134">
            <v>18.5</v>
          </cell>
          <cell r="AT134">
            <v>80</v>
          </cell>
          <cell r="AU134">
            <v>60</v>
          </cell>
        </row>
        <row r="135">
          <cell r="P135">
            <v>11482</v>
          </cell>
          <cell r="Q135">
            <v>5606</v>
          </cell>
          <cell r="R135">
            <v>554</v>
          </cell>
          <cell r="S135">
            <v>2518</v>
          </cell>
          <cell r="U135">
            <v>41.440000000000005</v>
          </cell>
          <cell r="X135">
            <v>2458</v>
          </cell>
          <cell r="Y135">
            <v>1843</v>
          </cell>
          <cell r="BA135">
            <v>7.07</v>
          </cell>
          <cell r="BB135">
            <v>7.07</v>
          </cell>
          <cell r="BC135">
            <v>7.07</v>
          </cell>
          <cell r="BO135" t="str">
            <v>. Письмо Минстроя России №7581-ДВ/09 от 05.03.2019</v>
          </cell>
          <cell r="BS135">
            <v>7.07</v>
          </cell>
        </row>
        <row r="136">
          <cell r="E136" t="str">
            <v>20</v>
          </cell>
          <cell r="G136" t="str">
            <v>Экраны из гладких труб с опорами, подвесками и другими креплениями котлов теплопроизводительностью 35 МВт (30 Гкал/ч). Монтаж поворотного экрана.</v>
          </cell>
          <cell r="H136" t="str">
            <v>т</v>
          </cell>
          <cell r="I136">
            <v>0.38</v>
          </cell>
          <cell r="P136">
            <v>276</v>
          </cell>
          <cell r="Q136">
            <v>135</v>
          </cell>
          <cell r="R136">
            <v>13</v>
          </cell>
          <cell r="S136">
            <v>60</v>
          </cell>
          <cell r="X136">
            <v>58</v>
          </cell>
          <cell r="Y136">
            <v>44</v>
          </cell>
          <cell r="AK136">
            <v>1238.28</v>
          </cell>
          <cell r="AL136">
            <v>725.42</v>
          </cell>
          <cell r="AM136">
            <v>353.94</v>
          </cell>
          <cell r="AN136">
            <v>34.81</v>
          </cell>
          <cell r="AO136">
            <v>158.91999999999999</v>
          </cell>
          <cell r="AQ136">
            <v>18.5</v>
          </cell>
          <cell r="AT136">
            <v>80</v>
          </cell>
          <cell r="AU136">
            <v>60</v>
          </cell>
        </row>
        <row r="137">
          <cell r="P137">
            <v>1948</v>
          </cell>
          <cell r="Q137">
            <v>951</v>
          </cell>
          <cell r="R137">
            <v>94</v>
          </cell>
          <cell r="S137">
            <v>427</v>
          </cell>
          <cell r="U137">
            <v>7.03</v>
          </cell>
          <cell r="X137">
            <v>417</v>
          </cell>
          <cell r="Y137">
            <v>313</v>
          </cell>
          <cell r="BA137">
            <v>7.07</v>
          </cell>
          <cell r="BB137">
            <v>7.07</v>
          </cell>
          <cell r="BC137">
            <v>7.07</v>
          </cell>
          <cell r="BO137" t="str">
            <v>. Письмо Минстроя России №7581-ДВ/09 от 05.03.2019</v>
          </cell>
          <cell r="BS137">
            <v>7.07</v>
          </cell>
        </row>
        <row r="138">
          <cell r="E138" t="str">
            <v>21</v>
          </cell>
          <cell r="G138" t="str">
            <v>Экраны из гладких труб с опорами, подвесками и другими креплениями котлов теплопроизводительностью 35 МВт (30 Гкал/ч). Монтаж фронтового  экрана.</v>
          </cell>
          <cell r="H138" t="str">
            <v>т</v>
          </cell>
          <cell r="I138">
            <v>1.05</v>
          </cell>
          <cell r="P138">
            <v>761</v>
          </cell>
          <cell r="Q138">
            <v>372</v>
          </cell>
          <cell r="R138">
            <v>37</v>
          </cell>
          <cell r="S138">
            <v>167</v>
          </cell>
          <cell r="X138">
            <v>163</v>
          </cell>
          <cell r="Y138">
            <v>122</v>
          </cell>
          <cell r="AK138">
            <v>1238.28</v>
          </cell>
          <cell r="AL138">
            <v>725.42</v>
          </cell>
          <cell r="AM138">
            <v>353.94</v>
          </cell>
          <cell r="AN138">
            <v>34.81</v>
          </cell>
          <cell r="AO138">
            <v>158.91999999999999</v>
          </cell>
          <cell r="AQ138">
            <v>18.5</v>
          </cell>
          <cell r="AT138">
            <v>80</v>
          </cell>
          <cell r="AU138">
            <v>60</v>
          </cell>
        </row>
        <row r="139">
          <cell r="P139">
            <v>5382</v>
          </cell>
          <cell r="Q139">
            <v>2628</v>
          </cell>
          <cell r="R139">
            <v>260</v>
          </cell>
          <cell r="S139">
            <v>1180</v>
          </cell>
          <cell r="U139">
            <v>19.425000000000001</v>
          </cell>
          <cell r="X139">
            <v>1152</v>
          </cell>
          <cell r="Y139">
            <v>864</v>
          </cell>
          <cell r="BA139">
            <v>7.07</v>
          </cell>
          <cell r="BB139">
            <v>7.07</v>
          </cell>
          <cell r="BC139">
            <v>7.07</v>
          </cell>
          <cell r="BO139" t="str">
            <v>. Письмо Минстроя России №7581-ДВ/09 от 05.03.2019</v>
          </cell>
          <cell r="BS139">
            <v>7.07</v>
          </cell>
        </row>
        <row r="140">
          <cell r="E140" t="str">
            <v>22</v>
          </cell>
          <cell r="G140" t="str">
            <v>Экраны из гладких труб с опорами, подвесками и другими креплениями котлов теплопроизводительностью 35 МВт (30 Гкал/ч).Монтаж заднего экрана.</v>
          </cell>
          <cell r="H140" t="str">
            <v>т</v>
          </cell>
          <cell r="I140">
            <v>1.1499999999999999</v>
          </cell>
          <cell r="P140">
            <v>834</v>
          </cell>
          <cell r="Q140">
            <v>407</v>
          </cell>
          <cell r="R140">
            <v>40</v>
          </cell>
          <cell r="S140">
            <v>183</v>
          </cell>
          <cell r="X140">
            <v>178</v>
          </cell>
          <cell r="Y140">
            <v>134</v>
          </cell>
          <cell r="AK140">
            <v>1238.28</v>
          </cell>
          <cell r="AL140">
            <v>725.42</v>
          </cell>
          <cell r="AM140">
            <v>353.94</v>
          </cell>
          <cell r="AN140">
            <v>34.81</v>
          </cell>
          <cell r="AO140">
            <v>158.91999999999999</v>
          </cell>
          <cell r="AQ140">
            <v>18.5</v>
          </cell>
          <cell r="AT140">
            <v>80</v>
          </cell>
          <cell r="AU140">
            <v>60</v>
          </cell>
        </row>
        <row r="141">
          <cell r="P141">
            <v>5895</v>
          </cell>
          <cell r="Q141">
            <v>2878</v>
          </cell>
          <cell r="R141">
            <v>285</v>
          </cell>
          <cell r="S141">
            <v>1293</v>
          </cell>
          <cell r="U141">
            <v>21.274999999999999</v>
          </cell>
          <cell r="X141">
            <v>1262</v>
          </cell>
          <cell r="Y141">
            <v>947</v>
          </cell>
          <cell r="BA141">
            <v>7.07</v>
          </cell>
          <cell r="BB141">
            <v>7.07</v>
          </cell>
          <cell r="BC141">
            <v>7.07</v>
          </cell>
          <cell r="BO141" t="str">
            <v>. Письмо Минстроя России №7581-ДВ/09 от 05.03.2019</v>
          </cell>
          <cell r="BS141">
            <v>7.07</v>
          </cell>
        </row>
        <row r="142">
          <cell r="E142" t="str">
            <v>23</v>
          </cell>
          <cell r="G142" t="str">
            <v>Экраны из гладких труб с опорами, подвесками и другими креплениями котлов теплопроизводительностью 35 МВт (30 Гкал/ч). Монтаж фестонного экрана.</v>
          </cell>
          <cell r="H142" t="str">
            <v>т</v>
          </cell>
          <cell r="I142">
            <v>1.5</v>
          </cell>
          <cell r="P142">
            <v>1088</v>
          </cell>
          <cell r="Q142">
            <v>531</v>
          </cell>
          <cell r="R142">
            <v>53</v>
          </cell>
          <cell r="S142">
            <v>239</v>
          </cell>
          <cell r="X142">
            <v>234</v>
          </cell>
          <cell r="Y142">
            <v>175</v>
          </cell>
          <cell r="AK142">
            <v>1238.28</v>
          </cell>
          <cell r="AL142">
            <v>725.42</v>
          </cell>
          <cell r="AM142">
            <v>353.94</v>
          </cell>
          <cell r="AN142">
            <v>34.81</v>
          </cell>
          <cell r="AO142">
            <v>158.91999999999999</v>
          </cell>
          <cell r="AQ142">
            <v>18.5</v>
          </cell>
          <cell r="AT142">
            <v>80</v>
          </cell>
          <cell r="AU142">
            <v>60</v>
          </cell>
        </row>
        <row r="143">
          <cell r="P143">
            <v>7689</v>
          </cell>
          <cell r="Q143">
            <v>3754</v>
          </cell>
          <cell r="R143">
            <v>371</v>
          </cell>
          <cell r="S143">
            <v>1686</v>
          </cell>
          <cell r="U143">
            <v>27.75</v>
          </cell>
          <cell r="X143">
            <v>1646</v>
          </cell>
          <cell r="Y143">
            <v>1234</v>
          </cell>
          <cell r="BA143">
            <v>7.07</v>
          </cell>
          <cell r="BB143">
            <v>7.07</v>
          </cell>
          <cell r="BC143">
            <v>7.07</v>
          </cell>
          <cell r="BO143" t="str">
            <v>. Письмо Минстроя России №7581-ДВ/09 от 05.03.2019</v>
          </cell>
          <cell r="BS143">
            <v>7.07</v>
          </cell>
        </row>
        <row r="144">
          <cell r="E144" t="str">
            <v>24</v>
          </cell>
          <cell r="G144" t="str">
            <v>Трубопроводы с арматурой, фасонными частями, опорами и подвесками, включая мазутопровод, магнезитопровод и трубопровод обмывки, котлов теплопроизводительностью 23,26-58,2 МВт (20-50 Гкал/ч). Коллекторы.</v>
          </cell>
          <cell r="H144" t="str">
            <v>т</v>
          </cell>
          <cell r="I144">
            <v>2.4500000000000002</v>
          </cell>
          <cell r="P144">
            <v>1105</v>
          </cell>
          <cell r="Q144">
            <v>2176</v>
          </cell>
          <cell r="R144">
            <v>108</v>
          </cell>
          <cell r="S144">
            <v>7299</v>
          </cell>
          <cell r="X144">
            <v>5926</v>
          </cell>
          <cell r="Y144">
            <v>4444</v>
          </cell>
          <cell r="AK144">
            <v>4318.01</v>
          </cell>
          <cell r="AL144">
            <v>451.24</v>
          </cell>
          <cell r="AM144">
            <v>888.01</v>
          </cell>
          <cell r="AN144">
            <v>43.58</v>
          </cell>
          <cell r="AO144">
            <v>2978.76</v>
          </cell>
          <cell r="AQ144">
            <v>309</v>
          </cell>
          <cell r="AT144">
            <v>80</v>
          </cell>
          <cell r="AU144">
            <v>60</v>
          </cell>
        </row>
        <row r="145">
          <cell r="P145">
            <v>7812</v>
          </cell>
          <cell r="Q145">
            <v>15381</v>
          </cell>
          <cell r="R145">
            <v>762</v>
          </cell>
          <cell r="S145">
            <v>51601</v>
          </cell>
          <cell r="U145">
            <v>757.05000000000007</v>
          </cell>
          <cell r="X145">
            <v>41890</v>
          </cell>
          <cell r="Y145">
            <v>31418</v>
          </cell>
          <cell r="BA145">
            <v>7.07</v>
          </cell>
          <cell r="BB145">
            <v>7.07</v>
          </cell>
          <cell r="BC145">
            <v>7.07</v>
          </cell>
          <cell r="BO145" t="str">
            <v>. Письмо Минстроя России №7581-ДВ/09 от 05.03.2019</v>
          </cell>
          <cell r="BS145">
            <v>7.07</v>
          </cell>
        </row>
        <row r="146">
          <cell r="E146" t="str">
            <v>25</v>
          </cell>
          <cell r="G146" t="str">
            <v>Трубопроводы с арматурой, фасонными частями, опорами и подвесками, включая мазутопровод, магнезитопровод и трубопровод обмывки, котлов теплопроизводительностью 23,26-58,2 МВт (20-50 Гкал/ч). Трубопроводы диам.25мм.</v>
          </cell>
          <cell r="H146" t="str">
            <v>т</v>
          </cell>
          <cell r="I146">
            <v>0.2445</v>
          </cell>
          <cell r="P146">
            <v>110</v>
          </cell>
          <cell r="Q146">
            <v>217</v>
          </cell>
          <cell r="R146">
            <v>11</v>
          </cell>
          <cell r="S146">
            <v>728</v>
          </cell>
          <cell r="X146">
            <v>591</v>
          </cell>
          <cell r="Y146">
            <v>443</v>
          </cell>
          <cell r="AK146">
            <v>4318.01</v>
          </cell>
          <cell r="AL146">
            <v>451.24</v>
          </cell>
          <cell r="AM146">
            <v>888.01</v>
          </cell>
          <cell r="AN146">
            <v>43.58</v>
          </cell>
          <cell r="AO146">
            <v>2978.76</v>
          </cell>
          <cell r="AQ146">
            <v>309</v>
          </cell>
          <cell r="AT146">
            <v>80</v>
          </cell>
          <cell r="AU146">
            <v>60</v>
          </cell>
        </row>
        <row r="147">
          <cell r="P147">
            <v>780</v>
          </cell>
          <cell r="Q147">
            <v>1535</v>
          </cell>
          <cell r="R147">
            <v>76</v>
          </cell>
          <cell r="S147">
            <v>5150</v>
          </cell>
          <cell r="U147">
            <v>75.5505</v>
          </cell>
          <cell r="X147">
            <v>4181</v>
          </cell>
          <cell r="Y147">
            <v>3136</v>
          </cell>
          <cell r="BA147">
            <v>7.07</v>
          </cell>
          <cell r="BB147">
            <v>7.07</v>
          </cell>
          <cell r="BC147">
            <v>7.07</v>
          </cell>
          <cell r="BO147" t="str">
            <v>. Письмо Минстроя России №7581-ДВ/09 от 05.03.2019</v>
          </cell>
          <cell r="BS147">
            <v>7.07</v>
          </cell>
        </row>
        <row r="148">
          <cell r="E148" t="str">
            <v>26</v>
          </cell>
          <cell r="G148" t="str">
            <v>Трубы стальные бесшовные, холоднодеформированные из стали марок 10, 20, 30, 45 (ГОСТ 8734-75, 8733-74), наружным диаметром 25 мм, толщина стенки 3,0 мм</v>
          </cell>
          <cell r="H148" t="str">
            <v>м</v>
          </cell>
          <cell r="I148">
            <v>157.5</v>
          </cell>
          <cell r="P148">
            <v>4883</v>
          </cell>
          <cell r="Q148">
            <v>0</v>
          </cell>
          <cell r="S148">
            <v>0</v>
          </cell>
          <cell r="X148">
            <v>0</v>
          </cell>
          <cell r="Y148">
            <v>0</v>
          </cell>
          <cell r="AL148">
            <v>30.56</v>
          </cell>
        </row>
        <row r="149">
          <cell r="P149">
            <v>34519</v>
          </cell>
          <cell r="Q149">
            <v>0</v>
          </cell>
          <cell r="S149">
            <v>0</v>
          </cell>
          <cell r="X149">
            <v>0</v>
          </cell>
          <cell r="Y149">
            <v>0</v>
          </cell>
          <cell r="BC149">
            <v>7.07</v>
          </cell>
        </row>
        <row r="150">
          <cell r="E150" t="str">
            <v>27</v>
          </cell>
          <cell r="G150" t="str">
            <v>Гидравлическое испытание котлов горизонтальной и П-образной компоновок, работающих на газомазутном топливе, теплопроизводительностью 11,63 МВт (10 Гкал/ч)</v>
          </cell>
          <cell r="H150" t="str">
            <v>КОМПЛ</v>
          </cell>
          <cell r="I150">
            <v>1</v>
          </cell>
          <cell r="P150">
            <v>291</v>
          </cell>
          <cell r="Q150">
            <v>1188</v>
          </cell>
          <cell r="R150">
            <v>72</v>
          </cell>
          <cell r="S150">
            <v>572</v>
          </cell>
          <cell r="X150">
            <v>515</v>
          </cell>
          <cell r="Y150">
            <v>386</v>
          </cell>
          <cell r="AK150">
            <v>2050.06</v>
          </cell>
          <cell r="AL150">
            <v>291.19</v>
          </cell>
          <cell r="AM150">
            <v>1187.1600000000001</v>
          </cell>
          <cell r="AN150">
            <v>71.58</v>
          </cell>
          <cell r="AO150">
            <v>571.71</v>
          </cell>
          <cell r="AQ150">
            <v>64.599999999999994</v>
          </cell>
          <cell r="AT150">
            <v>80</v>
          </cell>
          <cell r="AU150">
            <v>60</v>
          </cell>
        </row>
        <row r="151">
          <cell r="P151">
            <v>2057</v>
          </cell>
          <cell r="Q151">
            <v>8399</v>
          </cell>
          <cell r="R151">
            <v>509</v>
          </cell>
          <cell r="S151">
            <v>4044</v>
          </cell>
          <cell r="U151">
            <v>64.599999999999994</v>
          </cell>
          <cell r="X151">
            <v>3642</v>
          </cell>
          <cell r="Y151">
            <v>2732</v>
          </cell>
          <cell r="BA151">
            <v>7.07</v>
          </cell>
          <cell r="BB151">
            <v>7.07</v>
          </cell>
          <cell r="BC151">
            <v>7.07</v>
          </cell>
          <cell r="BO151" t="str">
            <v>. Письмо Минстроя России №7581-ДВ/09 от 05.03.2019</v>
          </cell>
          <cell r="BS151">
            <v>7.07</v>
          </cell>
        </row>
        <row r="153">
          <cell r="G153" t="str">
            <v>монтажные работы</v>
          </cell>
        </row>
        <row r="182">
          <cell r="G182" t="str">
            <v>обмуровочные работы</v>
          </cell>
        </row>
        <row r="186">
          <cell r="E186" t="str">
            <v>28</v>
          </cell>
          <cell r="G186" t="str">
            <v>Кладка из шамотных изделий стен прямых, массивов, подов и выстилок, категория кладки II</v>
          </cell>
          <cell r="H186" t="str">
            <v>м3</v>
          </cell>
          <cell r="I186">
            <v>2</v>
          </cell>
          <cell r="P186">
            <v>164</v>
          </cell>
          <cell r="Q186">
            <v>900</v>
          </cell>
          <cell r="R186">
            <v>118</v>
          </cell>
          <cell r="S186">
            <v>446</v>
          </cell>
          <cell r="X186">
            <v>592</v>
          </cell>
          <cell r="Y186">
            <v>361</v>
          </cell>
          <cell r="AK186">
            <v>636.34</v>
          </cell>
          <cell r="AL186">
            <v>82.41</v>
          </cell>
          <cell r="AM186">
            <v>360.26</v>
          </cell>
          <cell r="AN186">
            <v>47.17</v>
          </cell>
          <cell r="AO186">
            <v>193.67</v>
          </cell>
          <cell r="AQ186">
            <v>20.96</v>
          </cell>
          <cell r="AT186">
            <v>105</v>
          </cell>
          <cell r="AU186">
            <v>64</v>
          </cell>
          <cell r="CN186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187">
          <cell r="P187">
            <v>1159</v>
          </cell>
          <cell r="Q187">
            <v>6363</v>
          </cell>
          <cell r="R187">
            <v>834</v>
          </cell>
          <cell r="S187">
            <v>3153</v>
          </cell>
          <cell r="U187">
            <v>48.207999999999998</v>
          </cell>
          <cell r="X187">
            <v>4186</v>
          </cell>
          <cell r="Y187">
            <v>2552</v>
          </cell>
          <cell r="BA187">
            <v>7.07</v>
          </cell>
          <cell r="BB187">
            <v>7.07</v>
          </cell>
          <cell r="BC187">
            <v>7.07</v>
          </cell>
          <cell r="BO187" t="str">
            <v>. Письмо Минстроя России №7581-ДВ/09 от 05.03.2019</v>
          </cell>
          <cell r="BS187">
            <v>7.07</v>
          </cell>
        </row>
        <row r="188">
          <cell r="E188" t="str">
            <v>29</v>
          </cell>
          <cell r="G188" t="str">
            <v>Изделия огнеупорные шамотные общего назначения № 5, 8, 1 подгруппы марки ШБ</v>
          </cell>
          <cell r="H188" t="str">
            <v>т</v>
          </cell>
          <cell r="I188">
            <v>4</v>
          </cell>
          <cell r="P188">
            <v>5864</v>
          </cell>
          <cell r="Q188">
            <v>0</v>
          </cell>
          <cell r="S188">
            <v>0</v>
          </cell>
          <cell r="X188">
            <v>0</v>
          </cell>
          <cell r="Y188">
            <v>0</v>
          </cell>
          <cell r="AL188">
            <v>1466.24</v>
          </cell>
        </row>
        <row r="189">
          <cell r="P189">
            <v>41458</v>
          </cell>
          <cell r="Q189">
            <v>0</v>
          </cell>
          <cell r="S189">
            <v>0</v>
          </cell>
          <cell r="X189">
            <v>0</v>
          </cell>
          <cell r="Y189">
            <v>0</v>
          </cell>
          <cell r="BC189">
            <v>7.07</v>
          </cell>
        </row>
        <row r="190">
          <cell r="E190" t="str">
            <v>30</v>
          </cell>
          <cell r="G190" t="str">
            <v>Обмуровка изделиями шамотными фасонными Установка кляммер</v>
          </cell>
          <cell r="H190" t="str">
            <v>м3</v>
          </cell>
          <cell r="I190">
            <v>7.9</v>
          </cell>
          <cell r="P190">
            <v>0</v>
          </cell>
          <cell r="Q190">
            <v>340</v>
          </cell>
          <cell r="R190">
            <v>40</v>
          </cell>
          <cell r="S190">
            <v>142</v>
          </cell>
          <cell r="X190">
            <v>191</v>
          </cell>
          <cell r="Y190">
            <v>116</v>
          </cell>
          <cell r="AK190">
            <v>50.65</v>
          </cell>
          <cell r="AL190">
            <v>0</v>
          </cell>
          <cell r="AM190">
            <v>34.76</v>
          </cell>
          <cell r="AN190">
            <v>4</v>
          </cell>
          <cell r="AO190">
            <v>15.89</v>
          </cell>
          <cell r="AQ190">
            <v>1.85</v>
          </cell>
          <cell r="AT190">
            <v>105</v>
          </cell>
          <cell r="AU190">
            <v>64</v>
          </cell>
          <cell r="CN190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191">
          <cell r="P191">
            <v>0</v>
          </cell>
          <cell r="Q191">
            <v>2402</v>
          </cell>
          <cell r="R191">
            <v>279</v>
          </cell>
          <cell r="S191">
            <v>1005</v>
          </cell>
          <cell r="U191">
            <v>16.80725</v>
          </cell>
          <cell r="X191">
            <v>1348</v>
          </cell>
          <cell r="Y191">
            <v>822</v>
          </cell>
          <cell r="BA191">
            <v>7.07</v>
          </cell>
          <cell r="BB191">
            <v>7.07</v>
          </cell>
          <cell r="BO191" t="str">
            <v>. Письмо Минстроя России №7581-ДВ/09 от 05.03.2019</v>
          </cell>
          <cell r="BS191">
            <v>7.07</v>
          </cell>
        </row>
        <row r="192">
          <cell r="E192" t="str">
            <v>31</v>
          </cell>
          <cell r="G192" t="str">
            <v>Изоляция кладки печей, котлов, трубопроводов асбестовым картоном</v>
          </cell>
          <cell r="H192" t="str">
            <v>100 кг</v>
          </cell>
          <cell r="I192">
            <v>6.7939999999999996</v>
          </cell>
          <cell r="P192">
            <v>7643</v>
          </cell>
          <cell r="Q192">
            <v>75</v>
          </cell>
          <cell r="R192">
            <v>7</v>
          </cell>
          <cell r="S192">
            <v>265</v>
          </cell>
          <cell r="X192">
            <v>286</v>
          </cell>
          <cell r="Y192">
            <v>174</v>
          </cell>
          <cell r="AK192">
            <v>1167.8900000000001</v>
          </cell>
          <cell r="AL192">
            <v>1124.6099999999999</v>
          </cell>
          <cell r="AM192">
            <v>8.9600000000000009</v>
          </cell>
          <cell r="AN192">
            <v>0.97</v>
          </cell>
          <cell r="AO192">
            <v>34.32</v>
          </cell>
          <cell r="AQ192">
            <v>4.51</v>
          </cell>
          <cell r="AT192">
            <v>105</v>
          </cell>
          <cell r="AU192">
            <v>64</v>
          </cell>
          <cell r="CN192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193">
          <cell r="P193">
            <v>54038</v>
          </cell>
          <cell r="Q193">
            <v>528</v>
          </cell>
          <cell r="R193">
            <v>48</v>
          </cell>
          <cell r="S193">
            <v>1873</v>
          </cell>
          <cell r="U193">
            <v>35.237080999999996</v>
          </cell>
          <cell r="X193">
            <v>2017</v>
          </cell>
          <cell r="Y193">
            <v>1229</v>
          </cell>
          <cell r="BA193">
            <v>7.07</v>
          </cell>
          <cell r="BB193">
            <v>7.07</v>
          </cell>
          <cell r="BC193">
            <v>7.07</v>
          </cell>
          <cell r="BO193" t="str">
            <v>. Письмо Минстроя России №7581-ДВ/09 от 05.03.2019</v>
          </cell>
          <cell r="BS193">
            <v>7.07</v>
          </cell>
        </row>
        <row r="194">
          <cell r="E194" t="str">
            <v>32</v>
          </cell>
          <cell r="G194" t="str">
            <v>Изоляция кладки печей, котлов, трубопроводов асбестовым шнуром</v>
          </cell>
          <cell r="H194" t="str">
            <v>100 кг</v>
          </cell>
          <cell r="I194">
            <v>0.35</v>
          </cell>
          <cell r="P194">
            <v>3055</v>
          </cell>
          <cell r="Q194">
            <v>4</v>
          </cell>
          <cell r="S194">
            <v>58</v>
          </cell>
          <cell r="X194">
            <v>61</v>
          </cell>
          <cell r="Y194">
            <v>37</v>
          </cell>
          <cell r="AK194">
            <v>8882.11</v>
          </cell>
          <cell r="AL194">
            <v>8728.33</v>
          </cell>
          <cell r="AM194">
            <v>8.9600000000000009</v>
          </cell>
          <cell r="AO194">
            <v>144.82</v>
          </cell>
          <cell r="AQ194">
            <v>19.03</v>
          </cell>
          <cell r="AT194">
            <v>105</v>
          </cell>
          <cell r="AU194">
            <v>64</v>
          </cell>
          <cell r="CN194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195">
          <cell r="P195">
            <v>21597</v>
          </cell>
          <cell r="Q195">
            <v>27</v>
          </cell>
          <cell r="S195">
            <v>413</v>
          </cell>
          <cell r="U195">
            <v>7.6595749999999994</v>
          </cell>
          <cell r="X195">
            <v>436</v>
          </cell>
          <cell r="Y195">
            <v>266</v>
          </cell>
          <cell r="BA195">
            <v>7.07</v>
          </cell>
          <cell r="BB195">
            <v>7.07</v>
          </cell>
          <cell r="BC195">
            <v>7.07</v>
          </cell>
          <cell r="BO195" t="str">
            <v>. Письмо Минстроя России №7581-ДВ/09 от 05.03.2019</v>
          </cell>
        </row>
        <row r="196">
          <cell r="E196" t="str">
            <v>33</v>
          </cell>
          <cell r="G196" t="str">
            <v>Обмуровка поверхности котлов плитами теплоизоляционными</v>
          </cell>
          <cell r="H196" t="str">
            <v>м3</v>
          </cell>
          <cell r="I196">
            <v>5.8</v>
          </cell>
          <cell r="P196">
            <v>3068</v>
          </cell>
          <cell r="Q196">
            <v>2668</v>
          </cell>
          <cell r="R196">
            <v>325</v>
          </cell>
          <cell r="S196">
            <v>1073</v>
          </cell>
          <cell r="X196">
            <v>1468</v>
          </cell>
          <cell r="Y196">
            <v>895</v>
          </cell>
          <cell r="AK196">
            <v>1057.17</v>
          </cell>
          <cell r="AL196">
            <v>528.83000000000004</v>
          </cell>
          <cell r="AM196">
            <v>367.76</v>
          </cell>
          <cell r="AN196">
            <v>44.96</v>
          </cell>
          <cell r="AO196">
            <v>160.58000000000001</v>
          </cell>
          <cell r="AQ196">
            <v>19.37</v>
          </cell>
          <cell r="AT196">
            <v>105</v>
          </cell>
          <cell r="AU196">
            <v>64</v>
          </cell>
          <cell r="CN196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197">
          <cell r="P197">
            <v>21692</v>
          </cell>
          <cell r="Q197">
            <v>18863</v>
          </cell>
          <cell r="R197">
            <v>2296</v>
          </cell>
          <cell r="S197">
            <v>7586</v>
          </cell>
          <cell r="U197">
            <v>129.1979</v>
          </cell>
          <cell r="X197">
            <v>10376</v>
          </cell>
          <cell r="Y197">
            <v>6324</v>
          </cell>
          <cell r="BA197">
            <v>7.07</v>
          </cell>
          <cell r="BB197">
            <v>7.07</v>
          </cell>
          <cell r="BC197">
            <v>7.07</v>
          </cell>
          <cell r="BO197" t="str">
            <v>. Письмо Минстроя России №7581-ДВ/09 от 05.03.2019</v>
          </cell>
          <cell r="BS197">
            <v>7.07</v>
          </cell>
        </row>
        <row r="198">
          <cell r="E198" t="str">
            <v>33,1</v>
          </cell>
          <cell r="G198" t="str">
            <v>Плиты огнеупорные теплоизоляционные</v>
          </cell>
          <cell r="H198" t="str">
            <v>м3</v>
          </cell>
          <cell r="I198">
            <v>5.3940000000000001</v>
          </cell>
          <cell r="O198">
            <v>0</v>
          </cell>
          <cell r="X198">
            <v>0</v>
          </cell>
          <cell r="Y198">
            <v>0</v>
          </cell>
          <cell r="AK198">
            <v>0</v>
          </cell>
        </row>
        <row r="199">
          <cell r="O199">
            <v>0</v>
          </cell>
          <cell r="X199">
            <v>0</v>
          </cell>
          <cell r="Y199">
            <v>0</v>
          </cell>
          <cell r="BC199">
            <v>7.07</v>
          </cell>
        </row>
        <row r="200">
          <cell r="E200" t="str">
            <v>34</v>
          </cell>
          <cell r="G200" t="str">
            <v>Маты прошивные из минеральной ваты без обкладок М-125 (ГОСТ 21880-86), толщина 80 мм</v>
          </cell>
          <cell r="H200" t="str">
            <v>м3</v>
          </cell>
          <cell r="I200">
            <v>5.3940000000000001</v>
          </cell>
          <cell r="P200">
            <v>3231</v>
          </cell>
          <cell r="Q200">
            <v>0</v>
          </cell>
          <cell r="S200">
            <v>0</v>
          </cell>
          <cell r="X200">
            <v>0</v>
          </cell>
          <cell r="Y200">
            <v>0</v>
          </cell>
          <cell r="AL200">
            <v>599.39</v>
          </cell>
        </row>
        <row r="201">
          <cell r="P201">
            <v>22843</v>
          </cell>
          <cell r="Q201">
            <v>0</v>
          </cell>
          <cell r="S201">
            <v>0</v>
          </cell>
          <cell r="X201">
            <v>0</v>
          </cell>
          <cell r="Y201">
            <v>0</v>
          </cell>
          <cell r="BC201">
            <v>7.07</v>
          </cell>
        </row>
        <row r="202">
          <cell r="E202" t="str">
            <v>35</v>
          </cell>
          <cell r="G202" t="str">
            <v>Кладка из шамотных изделий стен прямых, массивов, подов и выстилок, категория кладки III</v>
          </cell>
          <cell r="H202" t="str">
            <v>м3</v>
          </cell>
          <cell r="I202">
            <v>2.2999999999999998</v>
          </cell>
          <cell r="P202">
            <v>403</v>
          </cell>
          <cell r="Q202">
            <v>1017</v>
          </cell>
          <cell r="R202">
            <v>127</v>
          </cell>
          <cell r="S202">
            <v>421</v>
          </cell>
          <cell r="X202">
            <v>575</v>
          </cell>
          <cell r="Y202">
            <v>351</v>
          </cell>
          <cell r="AK202">
            <v>688.47</v>
          </cell>
          <cell r="AL202">
            <v>175.14</v>
          </cell>
          <cell r="AM202">
            <v>354.19</v>
          </cell>
          <cell r="AN202">
            <v>44.35</v>
          </cell>
          <cell r="AO202">
            <v>159.13999999999999</v>
          </cell>
          <cell r="AQ202">
            <v>18.25</v>
          </cell>
          <cell r="AT202">
            <v>105</v>
          </cell>
          <cell r="AU202">
            <v>64</v>
          </cell>
          <cell r="CN202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203">
          <cell r="P203">
            <v>2846</v>
          </cell>
          <cell r="Q203">
            <v>7187</v>
          </cell>
          <cell r="R203">
            <v>894</v>
          </cell>
          <cell r="S203">
            <v>2976</v>
          </cell>
          <cell r="U203">
            <v>48.271249999999988</v>
          </cell>
          <cell r="X203">
            <v>4064</v>
          </cell>
          <cell r="Y203">
            <v>2477</v>
          </cell>
          <cell r="BA203">
            <v>7.07</v>
          </cell>
          <cell r="BB203">
            <v>7.07</v>
          </cell>
          <cell r="BC203">
            <v>7.07</v>
          </cell>
          <cell r="BO203" t="str">
            <v>. Письмо Минстроя России №7581-ДВ/09 от 05.03.2019</v>
          </cell>
          <cell r="BS203">
            <v>7.07</v>
          </cell>
        </row>
        <row r="204">
          <cell r="E204" t="str">
            <v>35,1</v>
          </cell>
          <cell r="G204" t="str">
            <v>Изделия огнеупорные шамотные общего назначения № 5, 8, 1 подгруппы марки ШБ</v>
          </cell>
          <cell r="H204" t="str">
            <v>т</v>
          </cell>
          <cell r="I204">
            <v>4.37</v>
          </cell>
          <cell r="O204">
            <v>6406</v>
          </cell>
          <cell r="X204">
            <v>0</v>
          </cell>
          <cell r="Y204">
            <v>0</v>
          </cell>
          <cell r="AK204">
            <v>1466.24</v>
          </cell>
        </row>
        <row r="205">
          <cell r="O205">
            <v>45293</v>
          </cell>
          <cell r="X205">
            <v>0</v>
          </cell>
          <cell r="Y205">
            <v>0</v>
          </cell>
          <cell r="BC205">
            <v>7.07</v>
          </cell>
        </row>
        <row r="206">
          <cell r="E206" t="str">
            <v>36</v>
          </cell>
          <cell r="G206" t="str">
            <v>Обмуровка экранов жаростойким бетоном толщиной слоя до 40 мм</v>
          </cell>
          <cell r="H206" t="str">
            <v>м3</v>
          </cell>
          <cell r="I206">
            <v>4.84</v>
          </cell>
          <cell r="P206">
            <v>64929</v>
          </cell>
          <cell r="Q206">
            <v>3180</v>
          </cell>
          <cell r="R206">
            <v>542</v>
          </cell>
          <cell r="S206">
            <v>2222</v>
          </cell>
          <cell r="X206">
            <v>2902</v>
          </cell>
          <cell r="Y206">
            <v>1769</v>
          </cell>
          <cell r="AK206">
            <v>14340.3</v>
          </cell>
          <cell r="AL206">
            <v>13415.47</v>
          </cell>
          <cell r="AM206">
            <v>525.34</v>
          </cell>
          <cell r="AN206">
            <v>89.67</v>
          </cell>
          <cell r="AO206">
            <v>399.49</v>
          </cell>
          <cell r="AQ206">
            <v>45.14</v>
          </cell>
          <cell r="AT206">
            <v>105</v>
          </cell>
          <cell r="AU206">
            <v>64</v>
          </cell>
          <cell r="CN206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207">
          <cell r="P207">
            <v>459045</v>
          </cell>
          <cell r="Q207">
            <v>22482</v>
          </cell>
          <cell r="R207">
            <v>3833</v>
          </cell>
          <cell r="S207">
            <v>15706</v>
          </cell>
          <cell r="U207">
            <v>251.24923999999996</v>
          </cell>
          <cell r="X207">
            <v>20516</v>
          </cell>
          <cell r="Y207">
            <v>12505</v>
          </cell>
          <cell r="BA207">
            <v>7.07</v>
          </cell>
          <cell r="BB207">
            <v>7.07</v>
          </cell>
          <cell r="BC207">
            <v>7.07</v>
          </cell>
          <cell r="BO207" t="str">
            <v>. Письмо Минстроя России №7581-ДВ/09 от 05.03.2019</v>
          </cell>
          <cell r="BS207">
            <v>7.07</v>
          </cell>
        </row>
        <row r="208">
          <cell r="E208" t="str">
            <v>37</v>
          </cell>
          <cell r="G208" t="str">
            <v>Торкретирование огнеупорным раствором барабанов и коллекторов</v>
          </cell>
          <cell r="H208" t="str">
            <v>м3</v>
          </cell>
          <cell r="I208">
            <v>2.4</v>
          </cell>
          <cell r="P208">
            <v>19363</v>
          </cell>
          <cell r="Q208">
            <v>10447</v>
          </cell>
          <cell r="R208">
            <v>1030</v>
          </cell>
          <cell r="S208">
            <v>809</v>
          </cell>
          <cell r="X208">
            <v>1931</v>
          </cell>
          <cell r="Y208">
            <v>1177</v>
          </cell>
          <cell r="AK208">
            <v>11843.31</v>
          </cell>
          <cell r="AL208">
            <v>8067.74</v>
          </cell>
          <cell r="AM208">
            <v>3482.55</v>
          </cell>
          <cell r="AN208">
            <v>343.39</v>
          </cell>
          <cell r="AO208">
            <v>293.02</v>
          </cell>
          <cell r="AQ208">
            <v>32.630000000000003</v>
          </cell>
          <cell r="AT208">
            <v>105</v>
          </cell>
          <cell r="AU208">
            <v>64</v>
          </cell>
          <cell r="CN208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209">
          <cell r="P209">
            <v>136898</v>
          </cell>
          <cell r="Q209">
            <v>73862</v>
          </cell>
          <cell r="R209">
            <v>7279</v>
          </cell>
          <cell r="S209">
            <v>5718</v>
          </cell>
          <cell r="U209">
            <v>90.058800000000005</v>
          </cell>
          <cell r="X209">
            <v>13647</v>
          </cell>
          <cell r="Y209">
            <v>8318</v>
          </cell>
          <cell r="BA209">
            <v>7.07</v>
          </cell>
          <cell r="BB209">
            <v>7.07</v>
          </cell>
          <cell r="BC209">
            <v>7.07</v>
          </cell>
          <cell r="BO209" t="str">
            <v>. Письмо Минстроя России №7581-ДВ/09 от 05.03.2019</v>
          </cell>
          <cell r="BS209">
            <v>7.07</v>
          </cell>
        </row>
        <row r="210">
          <cell r="E210" t="str">
            <v>38</v>
          </cell>
          <cell r="G210" t="str">
            <v>Обмуровка экранов теплоизоляционным бетоном толщиной слоя до 70 мм</v>
          </cell>
          <cell r="H210" t="str">
            <v>м3</v>
          </cell>
          <cell r="I210">
            <v>3.63</v>
          </cell>
          <cell r="P210">
            <v>36354</v>
          </cell>
          <cell r="Q210">
            <v>2330</v>
          </cell>
          <cell r="R210">
            <v>388</v>
          </cell>
          <cell r="S210">
            <v>574</v>
          </cell>
          <cell r="X210">
            <v>1010</v>
          </cell>
          <cell r="Y210">
            <v>616</v>
          </cell>
          <cell r="AK210">
            <v>10665.98</v>
          </cell>
          <cell r="AL210">
            <v>10015.1</v>
          </cell>
          <cell r="AM210">
            <v>513.66999999999996</v>
          </cell>
          <cell r="AN210">
            <v>85.35</v>
          </cell>
          <cell r="AO210">
            <v>137.21</v>
          </cell>
          <cell r="AQ210">
            <v>14.85</v>
          </cell>
          <cell r="AT210">
            <v>105</v>
          </cell>
          <cell r="AU210">
            <v>64</v>
          </cell>
          <cell r="CN210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211">
          <cell r="P211">
            <v>257026</v>
          </cell>
          <cell r="Q211">
            <v>16476</v>
          </cell>
          <cell r="R211">
            <v>2746</v>
          </cell>
          <cell r="S211">
            <v>4055</v>
          </cell>
          <cell r="U211">
            <v>61.991324999999989</v>
          </cell>
          <cell r="X211">
            <v>7141</v>
          </cell>
          <cell r="Y211">
            <v>4353</v>
          </cell>
          <cell r="BA211">
            <v>7.07</v>
          </cell>
          <cell r="BB211">
            <v>7.07</v>
          </cell>
          <cell r="BC211">
            <v>7.07</v>
          </cell>
          <cell r="BO211" t="str">
            <v>. Письмо Минстроя России №7581-ДВ/09 от 05.03.2019</v>
          </cell>
          <cell r="BS211">
            <v>7.07</v>
          </cell>
        </row>
        <row r="212">
          <cell r="E212" t="str">
            <v>39</v>
          </cell>
          <cell r="G212" t="str">
            <v>Уплотнительная обмазка поверхности котлов раствором магнезиальным</v>
          </cell>
          <cell r="H212" t="str">
            <v>100 м2</v>
          </cell>
          <cell r="I212">
            <v>1.21</v>
          </cell>
          <cell r="P212">
            <v>14607</v>
          </cell>
          <cell r="Q212">
            <v>1226</v>
          </cell>
          <cell r="R212">
            <v>143</v>
          </cell>
          <cell r="S212">
            <v>1579</v>
          </cell>
          <cell r="X212">
            <v>1808</v>
          </cell>
          <cell r="Y212">
            <v>1102</v>
          </cell>
          <cell r="AK212">
            <v>14017.51</v>
          </cell>
          <cell r="AL212">
            <v>12072.41</v>
          </cell>
          <cell r="AM212">
            <v>810.43</v>
          </cell>
          <cell r="AN212">
            <v>94.14</v>
          </cell>
          <cell r="AO212">
            <v>1134.67</v>
          </cell>
          <cell r="AQ212">
            <v>122.8</v>
          </cell>
          <cell r="AT212">
            <v>105</v>
          </cell>
          <cell r="AU212">
            <v>64</v>
          </cell>
          <cell r="CN212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213">
          <cell r="P213">
            <v>103272</v>
          </cell>
          <cell r="Q213">
            <v>8666</v>
          </cell>
          <cell r="R213">
            <v>1009</v>
          </cell>
          <cell r="S213">
            <v>11164</v>
          </cell>
          <cell r="U213">
            <v>170.87619999999998</v>
          </cell>
          <cell r="X213">
            <v>12782</v>
          </cell>
          <cell r="Y213">
            <v>7791</v>
          </cell>
          <cell r="BA213">
            <v>7.07</v>
          </cell>
          <cell r="BB213">
            <v>7.07</v>
          </cell>
          <cell r="BC213">
            <v>7.07</v>
          </cell>
          <cell r="BO213" t="str">
            <v>. Письмо Минстроя России №7581-ДВ/09 от 05.03.2019</v>
          </cell>
          <cell r="BS213">
            <v>7.07</v>
          </cell>
        </row>
        <row r="214">
          <cell r="E214" t="str">
            <v>40</v>
          </cell>
          <cell r="G214" t="str">
            <v>Оклеивание поверхности изоляции тканями стеклянными, хлопчатобумажными на клее ПВА</v>
          </cell>
          <cell r="H214" t="str">
            <v>100 м2</v>
          </cell>
          <cell r="I214">
            <v>1.21</v>
          </cell>
          <cell r="P214">
            <v>681</v>
          </cell>
          <cell r="Q214">
            <v>44</v>
          </cell>
          <cell r="R214">
            <v>5</v>
          </cell>
          <cell r="S214">
            <v>472</v>
          </cell>
          <cell r="X214">
            <v>477</v>
          </cell>
          <cell r="Y214">
            <v>286</v>
          </cell>
          <cell r="AK214">
            <v>931.28</v>
          </cell>
          <cell r="AL214">
            <v>563.28</v>
          </cell>
          <cell r="AM214">
            <v>28.76</v>
          </cell>
          <cell r="AN214">
            <v>3.04</v>
          </cell>
          <cell r="AO214">
            <v>339.24</v>
          </cell>
          <cell r="AQ214">
            <v>44</v>
          </cell>
          <cell r="AT214">
            <v>100</v>
          </cell>
          <cell r="AU214">
            <v>60</v>
          </cell>
          <cell r="CN214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215">
          <cell r="P215">
            <v>4816</v>
          </cell>
          <cell r="Q215">
            <v>308</v>
          </cell>
          <cell r="R215">
            <v>34</v>
          </cell>
          <cell r="S215">
            <v>3336</v>
          </cell>
          <cell r="U215">
            <v>61.225999999999992</v>
          </cell>
          <cell r="X215">
            <v>3370</v>
          </cell>
          <cell r="Y215">
            <v>2022</v>
          </cell>
          <cell r="BA215">
            <v>7.07</v>
          </cell>
          <cell r="BB215">
            <v>7.07</v>
          </cell>
          <cell r="BC215">
            <v>7.07</v>
          </cell>
          <cell r="BO215" t="str">
            <v>. Письмо Минстроя России №7581-ДВ/09 от 05.03.2019</v>
          </cell>
          <cell r="BS215">
            <v>7.07</v>
          </cell>
        </row>
        <row r="216">
          <cell r="E216" t="str">
            <v>41</v>
          </cell>
          <cell r="G216" t="str">
            <v>Ткань стеклянная конструкционная марки Т-10, Т-10п</v>
          </cell>
          <cell r="H216" t="str">
            <v>1000 м2</v>
          </cell>
          <cell r="I216">
            <v>0.1452</v>
          </cell>
          <cell r="P216">
            <v>2811</v>
          </cell>
          <cell r="Q216">
            <v>0</v>
          </cell>
          <cell r="S216">
            <v>0</v>
          </cell>
          <cell r="X216">
            <v>0</v>
          </cell>
          <cell r="Y216">
            <v>0</v>
          </cell>
          <cell r="AL216">
            <v>19357.900000000001</v>
          </cell>
        </row>
        <row r="217">
          <cell r="P217">
            <v>19872</v>
          </cell>
          <cell r="Q217">
            <v>0</v>
          </cell>
          <cell r="S217">
            <v>0</v>
          </cell>
          <cell r="X217">
            <v>0</v>
          </cell>
          <cell r="Y217">
            <v>0</v>
          </cell>
          <cell r="BC217">
            <v>7.07</v>
          </cell>
        </row>
        <row r="218">
          <cell r="E218" t="str">
            <v>42</v>
          </cell>
          <cell r="G218" t="str">
            <v>Оштукатуривание плоских поверхностей изоляции трубопроводов хризотилцементным раствором</v>
          </cell>
          <cell r="H218" t="str">
            <v>100 м2</v>
          </cell>
          <cell r="I218">
            <v>1.21</v>
          </cell>
          <cell r="P218">
            <v>7409</v>
          </cell>
          <cell r="Q218">
            <v>301</v>
          </cell>
          <cell r="R218">
            <v>35</v>
          </cell>
          <cell r="S218">
            <v>854</v>
          </cell>
          <cell r="X218">
            <v>889</v>
          </cell>
          <cell r="Y218">
            <v>533</v>
          </cell>
          <cell r="AK218">
            <v>6936.71</v>
          </cell>
          <cell r="AL218">
            <v>6123.27</v>
          </cell>
          <cell r="AM218">
            <v>199.62</v>
          </cell>
          <cell r="AN218">
            <v>23.3</v>
          </cell>
          <cell r="AO218">
            <v>613.82000000000005</v>
          </cell>
          <cell r="AQ218">
            <v>81.3</v>
          </cell>
          <cell r="AT218">
            <v>100</v>
          </cell>
          <cell r="AU218">
            <v>60</v>
          </cell>
          <cell r="CN218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219">
          <cell r="P219">
            <v>52380</v>
          </cell>
          <cell r="Q219">
            <v>2130</v>
          </cell>
          <cell r="R219">
            <v>248</v>
          </cell>
          <cell r="S219">
            <v>6040</v>
          </cell>
          <cell r="U219">
            <v>113.12894999999999</v>
          </cell>
          <cell r="X219">
            <v>6288</v>
          </cell>
          <cell r="Y219">
            <v>3773</v>
          </cell>
          <cell r="BA219">
            <v>7.07</v>
          </cell>
          <cell r="BB219">
            <v>7.07</v>
          </cell>
          <cell r="BC219">
            <v>7.07</v>
          </cell>
          <cell r="BO219" t="str">
            <v>. Письмо Минстроя России №7581-ДВ/09 от 05.03.2019</v>
          </cell>
          <cell r="BS219">
            <v>7.07</v>
          </cell>
        </row>
        <row r="220">
          <cell r="E220" t="str">
            <v>43</v>
          </cell>
          <cell r="G220" t="str">
            <v>Огрунтовка бетонных и оштукатуренных поверхностей лаком БТ-577, первый слой</v>
          </cell>
          <cell r="H220" t="str">
            <v>100 м2</v>
          </cell>
          <cell r="I220">
            <v>1.21</v>
          </cell>
          <cell r="P220">
            <v>182</v>
          </cell>
          <cell r="Q220">
            <v>17</v>
          </cell>
          <cell r="S220">
            <v>70</v>
          </cell>
          <cell r="X220">
            <v>63</v>
          </cell>
          <cell r="Y220">
            <v>42</v>
          </cell>
          <cell r="AK220">
            <v>211.99</v>
          </cell>
          <cell r="AL220">
            <v>149.76</v>
          </cell>
          <cell r="AM220">
            <v>11.43</v>
          </cell>
          <cell r="AO220">
            <v>50.8</v>
          </cell>
          <cell r="AQ220">
            <v>5.2</v>
          </cell>
          <cell r="AT220">
            <v>90</v>
          </cell>
          <cell r="AU220">
            <v>60</v>
          </cell>
          <cell r="CN220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221">
          <cell r="P221">
            <v>1283</v>
          </cell>
          <cell r="Q221">
            <v>120</v>
          </cell>
          <cell r="S221">
            <v>496</v>
          </cell>
          <cell r="U221">
            <v>7.2357999999999993</v>
          </cell>
          <cell r="X221">
            <v>446</v>
          </cell>
          <cell r="Y221">
            <v>298</v>
          </cell>
          <cell r="BA221">
            <v>7.07</v>
          </cell>
          <cell r="BB221">
            <v>7.07</v>
          </cell>
          <cell r="BC221">
            <v>7.07</v>
          </cell>
          <cell r="BO221" t="str">
            <v>. Письмо Минстроя России №7581-ДВ/09 от 05.03.2019</v>
          </cell>
        </row>
        <row r="222">
          <cell r="E222" t="str">
            <v>44</v>
          </cell>
          <cell r="G222" t="str">
            <v>Огрунтовка бетонных и оштукатуренных поверхностей лаком БТ-577, последующий слой</v>
          </cell>
          <cell r="H222" t="str">
            <v>100 м2</v>
          </cell>
          <cell r="I222">
            <v>1.21</v>
          </cell>
          <cell r="P222">
            <v>121</v>
          </cell>
          <cell r="Q222">
            <v>17</v>
          </cell>
          <cell r="S222">
            <v>70</v>
          </cell>
          <cell r="X222">
            <v>63</v>
          </cell>
          <cell r="Y222">
            <v>42</v>
          </cell>
          <cell r="AK222">
            <v>162.41999999999999</v>
          </cell>
          <cell r="AL222">
            <v>100.19</v>
          </cell>
          <cell r="AM222">
            <v>11.43</v>
          </cell>
          <cell r="AO222">
            <v>50.8</v>
          </cell>
          <cell r="AQ222">
            <v>5.2</v>
          </cell>
          <cell r="AT222">
            <v>90</v>
          </cell>
          <cell r="AU222">
            <v>60</v>
          </cell>
          <cell r="CN222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223">
          <cell r="P223">
            <v>855</v>
          </cell>
          <cell r="Q223">
            <v>120</v>
          </cell>
          <cell r="S223">
            <v>496</v>
          </cell>
          <cell r="U223">
            <v>7.2357999999999993</v>
          </cell>
          <cell r="X223">
            <v>446</v>
          </cell>
          <cell r="Y223">
            <v>298</v>
          </cell>
          <cell r="BA223">
            <v>7.07</v>
          </cell>
          <cell r="BB223">
            <v>7.07</v>
          </cell>
          <cell r="BC223">
            <v>7.07</v>
          </cell>
          <cell r="BO223" t="str">
            <v>. Письмо Минстроя России №7581-ДВ/09 от 05.03.2019</v>
          </cell>
        </row>
        <row r="224">
          <cell r="E224" t="str">
            <v>45</v>
          </cell>
          <cell r="G224" t="str">
            <v>Трубопровод в дизельных, насосно-компрессорных, парокотельных и т.п., монтируемый из готовых узлов, на номинальное давление не более 2,5 МПа, диаметр труб наружный 159 мм</v>
          </cell>
          <cell r="H224" t="str">
            <v>100 м</v>
          </cell>
          <cell r="I224">
            <v>0.5</v>
          </cell>
          <cell r="P224">
            <v>124</v>
          </cell>
          <cell r="Q224">
            <v>2051</v>
          </cell>
          <cell r="R224">
            <v>119</v>
          </cell>
          <cell r="S224">
            <v>718</v>
          </cell>
          <cell r="X224">
            <v>670</v>
          </cell>
          <cell r="Y224">
            <v>502</v>
          </cell>
          <cell r="AK224">
            <v>5783.46</v>
          </cell>
          <cell r="AL224">
            <v>247.26</v>
          </cell>
          <cell r="AM224">
            <v>4101.67</v>
          </cell>
          <cell r="AN224">
            <v>236.78</v>
          </cell>
          <cell r="AO224">
            <v>1434.53</v>
          </cell>
          <cell r="AQ224">
            <v>167</v>
          </cell>
          <cell r="AT224">
            <v>80</v>
          </cell>
          <cell r="AU224">
            <v>60</v>
          </cell>
        </row>
        <row r="225">
          <cell r="P225">
            <v>873</v>
          </cell>
          <cell r="Q225">
            <v>14501</v>
          </cell>
          <cell r="R225">
            <v>838</v>
          </cell>
          <cell r="S225">
            <v>5073</v>
          </cell>
          <cell r="U225">
            <v>83.5</v>
          </cell>
          <cell r="X225">
            <v>4729</v>
          </cell>
          <cell r="Y225">
            <v>3547</v>
          </cell>
          <cell r="BA225">
            <v>7.07</v>
          </cell>
          <cell r="BB225">
            <v>7.07</v>
          </cell>
          <cell r="BC225">
            <v>7.07</v>
          </cell>
          <cell r="BO225" t="str">
            <v>. Письмо Минстроя России №7581-ДВ/09 от 05.03.2019</v>
          </cell>
          <cell r="BS225">
            <v>7.07</v>
          </cell>
        </row>
        <row r="226">
          <cell r="E226" t="str">
            <v>45,1</v>
          </cell>
          <cell r="G226" t="str">
            <v>Узлы трубопроводов с установкой необходимых деталей из бесшовных труб, сталь 20, диаметром условного прохода 150 мм, толщиной стенки 6,0 мм</v>
          </cell>
          <cell r="H226" t="str">
            <v>т</v>
          </cell>
          <cell r="I226">
            <v>0.91</v>
          </cell>
          <cell r="O226">
            <v>14205</v>
          </cell>
          <cell r="X226">
            <v>0</v>
          </cell>
          <cell r="Y226">
            <v>0</v>
          </cell>
          <cell r="AK226">
            <v>15610.13</v>
          </cell>
        </row>
        <row r="227">
          <cell r="O227">
            <v>100430</v>
          </cell>
          <cell r="X227">
            <v>0</v>
          </cell>
          <cell r="Y227">
            <v>0</v>
          </cell>
          <cell r="BC227">
            <v>7.07</v>
          </cell>
        </row>
        <row r="229">
          <cell r="G229" t="str">
            <v>обмуровочные работы</v>
          </cell>
        </row>
        <row r="258">
          <cell r="G258" t="str">
            <v>материалы неучтенные ценником</v>
          </cell>
        </row>
        <row r="262">
          <cell r="E262" t="str">
            <v>46</v>
          </cell>
          <cell r="H262" t="str">
            <v>КОМПЛЕКТ</v>
          </cell>
          <cell r="I262">
            <v>1</v>
          </cell>
          <cell r="P262">
            <v>175569</v>
          </cell>
          <cell r="Q262">
            <v>0</v>
          </cell>
          <cell r="S262">
            <v>0</v>
          </cell>
          <cell r="X262">
            <v>0</v>
          </cell>
          <cell r="Y262">
            <v>0</v>
          </cell>
          <cell r="AL262">
            <v>175568.77</v>
          </cell>
        </row>
        <row r="263">
          <cell r="P263">
            <v>1241273</v>
          </cell>
          <cell r="Q263">
            <v>0</v>
          </cell>
          <cell r="S263">
            <v>0</v>
          </cell>
          <cell r="X263">
            <v>0</v>
          </cell>
          <cell r="Y263">
            <v>0</v>
          </cell>
          <cell r="BC263">
            <v>7.07</v>
          </cell>
        </row>
        <row r="264">
          <cell r="E264" t="str">
            <v>47</v>
          </cell>
          <cell r="H264" t="str">
            <v>КОМПЛЕКТ</v>
          </cell>
          <cell r="I264">
            <v>1</v>
          </cell>
          <cell r="P264">
            <v>105808</v>
          </cell>
          <cell r="Q264">
            <v>0</v>
          </cell>
          <cell r="S264">
            <v>0</v>
          </cell>
          <cell r="X264">
            <v>0</v>
          </cell>
          <cell r="Y264">
            <v>0</v>
          </cell>
          <cell r="AL264">
            <v>105808.31</v>
          </cell>
        </row>
        <row r="265">
          <cell r="P265">
            <v>1280851</v>
          </cell>
          <cell r="Q265">
            <v>0</v>
          </cell>
          <cell r="S265">
            <v>0</v>
          </cell>
          <cell r="X265">
            <v>0</v>
          </cell>
          <cell r="Y265">
            <v>0</v>
          </cell>
          <cell r="BC265">
            <v>7.07</v>
          </cell>
        </row>
        <row r="266">
          <cell r="E266" t="str">
            <v>48</v>
          </cell>
          <cell r="H266" t="str">
            <v>КОМПЛЕКТ</v>
          </cell>
          <cell r="I266">
            <v>1</v>
          </cell>
          <cell r="P266">
            <v>97092</v>
          </cell>
          <cell r="Q266">
            <v>0</v>
          </cell>
          <cell r="S266">
            <v>0</v>
          </cell>
          <cell r="X266">
            <v>0</v>
          </cell>
          <cell r="Y266">
            <v>0</v>
          </cell>
          <cell r="AL266">
            <v>97092.03</v>
          </cell>
        </row>
        <row r="267">
          <cell r="P267">
            <v>686440</v>
          </cell>
          <cell r="Q267">
            <v>0</v>
          </cell>
          <cell r="S267">
            <v>0</v>
          </cell>
          <cell r="X267">
            <v>0</v>
          </cell>
          <cell r="Y267">
            <v>0</v>
          </cell>
          <cell r="BC267">
            <v>7.07</v>
          </cell>
        </row>
        <row r="268">
          <cell r="E268" t="str">
            <v>49</v>
          </cell>
          <cell r="H268" t="str">
            <v>КОМПЛЕКТ</v>
          </cell>
          <cell r="I268">
            <v>1</v>
          </cell>
          <cell r="P268">
            <v>31555</v>
          </cell>
          <cell r="Q268">
            <v>0</v>
          </cell>
          <cell r="S268">
            <v>0</v>
          </cell>
          <cell r="X268">
            <v>0</v>
          </cell>
          <cell r="Y268">
            <v>0</v>
          </cell>
          <cell r="AL268">
            <v>31554.91</v>
          </cell>
        </row>
        <row r="269">
          <cell r="P269">
            <v>223094</v>
          </cell>
          <cell r="Q269">
            <v>0</v>
          </cell>
          <cell r="S269">
            <v>0</v>
          </cell>
          <cell r="X269">
            <v>0</v>
          </cell>
          <cell r="Y269">
            <v>0</v>
          </cell>
          <cell r="BC269">
            <v>7.07</v>
          </cell>
        </row>
        <row r="270">
          <cell r="E270" t="str">
            <v>50</v>
          </cell>
          <cell r="H270" t="str">
            <v>КОМПЛЕКТ</v>
          </cell>
          <cell r="I270">
            <v>1</v>
          </cell>
          <cell r="P270">
            <v>16661</v>
          </cell>
          <cell r="Q270">
            <v>0</v>
          </cell>
          <cell r="S270">
            <v>0</v>
          </cell>
          <cell r="X270">
            <v>0</v>
          </cell>
          <cell r="Y270">
            <v>0</v>
          </cell>
          <cell r="AL270">
            <v>16661.47</v>
          </cell>
        </row>
        <row r="271">
          <cell r="P271">
            <v>117793</v>
          </cell>
          <cell r="Q271">
            <v>0</v>
          </cell>
          <cell r="S271">
            <v>0</v>
          </cell>
          <cell r="X271">
            <v>0</v>
          </cell>
          <cell r="Y271">
            <v>0</v>
          </cell>
          <cell r="BC271">
            <v>7.07</v>
          </cell>
        </row>
        <row r="272">
          <cell r="E272" t="str">
            <v>51</v>
          </cell>
          <cell r="H272" t="str">
            <v>КОМПЛЕКТ</v>
          </cell>
          <cell r="I272">
            <v>1</v>
          </cell>
          <cell r="P272">
            <v>46460</v>
          </cell>
          <cell r="Q272">
            <v>0</v>
          </cell>
          <cell r="S272">
            <v>0</v>
          </cell>
          <cell r="X272">
            <v>0</v>
          </cell>
          <cell r="Y272">
            <v>0</v>
          </cell>
          <cell r="AL272">
            <v>46460.34</v>
          </cell>
        </row>
        <row r="273">
          <cell r="P273">
            <v>328472</v>
          </cell>
          <cell r="Q273">
            <v>0</v>
          </cell>
          <cell r="S273">
            <v>0</v>
          </cell>
          <cell r="X273">
            <v>0</v>
          </cell>
          <cell r="Y273">
            <v>0</v>
          </cell>
          <cell r="BC273">
            <v>7.07</v>
          </cell>
        </row>
        <row r="274">
          <cell r="E274" t="str">
            <v>52</v>
          </cell>
          <cell r="H274" t="str">
            <v>КОМПЛЕКТ</v>
          </cell>
          <cell r="I274">
            <v>1</v>
          </cell>
          <cell r="P274">
            <v>23973</v>
          </cell>
          <cell r="Q274">
            <v>0</v>
          </cell>
          <cell r="S274">
            <v>0</v>
          </cell>
          <cell r="X274">
            <v>0</v>
          </cell>
          <cell r="Y274">
            <v>0</v>
          </cell>
          <cell r="AL274">
            <v>23973.34</v>
          </cell>
        </row>
        <row r="275">
          <cell r="P275">
            <v>169489</v>
          </cell>
          <cell r="Q275">
            <v>0</v>
          </cell>
          <cell r="S275">
            <v>0</v>
          </cell>
          <cell r="X275">
            <v>0</v>
          </cell>
          <cell r="Y275">
            <v>0</v>
          </cell>
          <cell r="BC275">
            <v>7.07</v>
          </cell>
        </row>
        <row r="277">
          <cell r="G277" t="str">
            <v>материалы неучтенные ценником</v>
          </cell>
        </row>
        <row r="306">
          <cell r="G306" t="str">
            <v>автоматизация котла КВ-ГМ</v>
          </cell>
        </row>
        <row r="310">
          <cell r="E310" t="str">
            <v>53</v>
          </cell>
          <cell r="G310" t="str">
            <v>Коробка с зажимами, устанавливаемая на конструкции на стене или колонне, для кабелей или проводов сечением до 16 мм2, с количеством зажимов до 4</v>
          </cell>
          <cell r="H310" t="str">
            <v>шт.</v>
          </cell>
          <cell r="I310">
            <v>6</v>
          </cell>
          <cell r="P310">
            <v>300</v>
          </cell>
          <cell r="Q310">
            <v>30</v>
          </cell>
          <cell r="S310">
            <v>174</v>
          </cell>
          <cell r="X310">
            <v>165</v>
          </cell>
          <cell r="Y310">
            <v>113</v>
          </cell>
          <cell r="AK310">
            <v>84.41</v>
          </cell>
          <cell r="AL310">
            <v>49.89</v>
          </cell>
          <cell r="AM310">
            <v>5.12</v>
          </cell>
          <cell r="AO310">
            <v>29.4</v>
          </cell>
          <cell r="AQ310">
            <v>3.5</v>
          </cell>
          <cell r="AT310">
            <v>95</v>
          </cell>
          <cell r="AU310">
            <v>65</v>
          </cell>
        </row>
        <row r="311">
          <cell r="P311">
            <v>2121</v>
          </cell>
          <cell r="Q311">
            <v>212</v>
          </cell>
          <cell r="S311">
            <v>1230</v>
          </cell>
          <cell r="U311">
            <v>21</v>
          </cell>
          <cell r="X311">
            <v>1169</v>
          </cell>
          <cell r="Y311">
            <v>800</v>
          </cell>
          <cell r="BA311">
            <v>7.07</v>
          </cell>
          <cell r="BB311">
            <v>7.07</v>
          </cell>
          <cell r="BC311">
            <v>7.07</v>
          </cell>
          <cell r="BO311" t="str">
            <v>. Письмо Минстроя России №7581-ДВ/09 от 05.03.2019</v>
          </cell>
        </row>
        <row r="312">
          <cell r="E312" t="str">
            <v>54</v>
          </cell>
          <cell r="G312" t="str">
            <v>Арматура муфтовая с ручным приводом или без привода водопроводная на номинальное давление до 10 МПа, номинальный диаметр 15 мм</v>
          </cell>
          <cell r="H312" t="str">
            <v>шт.</v>
          </cell>
          <cell r="I312">
            <v>3</v>
          </cell>
          <cell r="P312">
            <v>12</v>
          </cell>
          <cell r="Q312">
            <v>15</v>
          </cell>
          <cell r="S312">
            <v>123</v>
          </cell>
          <cell r="X312">
            <v>98</v>
          </cell>
          <cell r="Y312">
            <v>74</v>
          </cell>
          <cell r="AK312">
            <v>49.99</v>
          </cell>
          <cell r="AL312">
            <v>3.9</v>
          </cell>
          <cell r="AM312">
            <v>4.8600000000000003</v>
          </cell>
          <cell r="AO312">
            <v>41.23</v>
          </cell>
          <cell r="AQ312">
            <v>4.8</v>
          </cell>
          <cell r="AT312">
            <v>80</v>
          </cell>
          <cell r="AU312">
            <v>60</v>
          </cell>
        </row>
        <row r="313">
          <cell r="P313">
            <v>85</v>
          </cell>
          <cell r="Q313">
            <v>106</v>
          </cell>
          <cell r="S313">
            <v>870</v>
          </cell>
          <cell r="U313">
            <v>14.399999999999999</v>
          </cell>
          <cell r="X313">
            <v>696</v>
          </cell>
          <cell r="Y313">
            <v>522</v>
          </cell>
          <cell r="BA313">
            <v>7.07</v>
          </cell>
          <cell r="BB313">
            <v>7.07</v>
          </cell>
          <cell r="BC313">
            <v>7.07</v>
          </cell>
          <cell r="BO313" t="str">
            <v>. Письмо Минстроя России №7581-ДВ/09 от 05.03.2019</v>
          </cell>
        </row>
        <row r="314">
          <cell r="E314" t="str">
            <v>55</v>
          </cell>
          <cell r="G314" t="str">
            <v>Устройство отборное для измерения разрежения чистых газов</v>
          </cell>
          <cell r="H314" t="str">
            <v>1000 шт.</v>
          </cell>
          <cell r="I314">
            <v>1.2E-2</v>
          </cell>
          <cell r="P314">
            <v>6</v>
          </cell>
          <cell r="Q314">
            <v>45</v>
          </cell>
          <cell r="S314">
            <v>115</v>
          </cell>
          <cell r="X314">
            <v>92</v>
          </cell>
          <cell r="Y314">
            <v>69</v>
          </cell>
          <cell r="AK314">
            <v>13836.33</v>
          </cell>
          <cell r="AL314">
            <v>477.92</v>
          </cell>
          <cell r="AM314">
            <v>3737.61</v>
          </cell>
          <cell r="AO314">
            <v>9620.7999999999993</v>
          </cell>
          <cell r="AQ314">
            <v>1120</v>
          </cell>
          <cell r="AT314">
            <v>80</v>
          </cell>
          <cell r="AU314">
            <v>60</v>
          </cell>
        </row>
        <row r="315">
          <cell r="P315">
            <v>41</v>
          </cell>
          <cell r="Q315">
            <v>317</v>
          </cell>
          <cell r="S315">
            <v>816</v>
          </cell>
          <cell r="U315">
            <v>13.44</v>
          </cell>
          <cell r="X315">
            <v>653</v>
          </cell>
          <cell r="Y315">
            <v>490</v>
          </cell>
          <cell r="BA315">
            <v>7.07</v>
          </cell>
          <cell r="BB315">
            <v>7.07</v>
          </cell>
          <cell r="BC315">
            <v>7.07</v>
          </cell>
          <cell r="BO315" t="str">
            <v>. Письмо Минстроя России №7581-ДВ/09 от 05.03.2019</v>
          </cell>
        </row>
        <row r="316">
          <cell r="E316" t="str">
            <v>56</v>
          </cell>
          <cell r="G316" t="str">
            <v>Закладное устройство отбора давления идеальных газов</v>
          </cell>
          <cell r="H316" t="str">
            <v>1000 шт.</v>
          </cell>
          <cell r="I316">
            <v>1E-3</v>
          </cell>
          <cell r="P316">
            <v>0</v>
          </cell>
          <cell r="Q316">
            <v>1</v>
          </cell>
          <cell r="S316">
            <v>10</v>
          </cell>
          <cell r="X316">
            <v>8</v>
          </cell>
          <cell r="Y316">
            <v>6</v>
          </cell>
          <cell r="AK316">
            <v>11370.45</v>
          </cell>
          <cell r="AL316">
            <v>287.58999999999997</v>
          </cell>
          <cell r="AM316">
            <v>1462.06</v>
          </cell>
          <cell r="AO316">
            <v>9620.7999999999993</v>
          </cell>
          <cell r="AQ316">
            <v>1120</v>
          </cell>
          <cell r="AT316">
            <v>80</v>
          </cell>
          <cell r="AU316">
            <v>60</v>
          </cell>
        </row>
        <row r="317">
          <cell r="P317">
            <v>2</v>
          </cell>
          <cell r="Q317">
            <v>10</v>
          </cell>
          <cell r="S317">
            <v>68</v>
          </cell>
          <cell r="U317">
            <v>1.1200000000000001</v>
          </cell>
          <cell r="X317">
            <v>54</v>
          </cell>
          <cell r="Y317">
            <v>41</v>
          </cell>
          <cell r="BA317">
            <v>7.07</v>
          </cell>
          <cell r="BB317">
            <v>7.07</v>
          </cell>
          <cell r="BO317" t="str">
            <v>. Письмо Минстроя России №7581-ДВ/09 от 05.03.2019</v>
          </cell>
        </row>
        <row r="318">
          <cell r="E318" t="str">
            <v>57</v>
          </cell>
          <cell r="G318" t="str">
            <v>Бобышки, штуцеры на номинальное давление до 10 МПа</v>
          </cell>
          <cell r="H318" t="str">
            <v>100 шт.</v>
          </cell>
          <cell r="I318">
            <v>0.12</v>
          </cell>
          <cell r="P318">
            <v>241</v>
          </cell>
          <cell r="Q318">
            <v>57</v>
          </cell>
          <cell r="S318">
            <v>67</v>
          </cell>
          <cell r="X318">
            <v>54</v>
          </cell>
          <cell r="Y318">
            <v>40</v>
          </cell>
          <cell r="AK318">
            <v>3047.4</v>
          </cell>
          <cell r="AL318">
            <v>2009.51</v>
          </cell>
          <cell r="AM318">
            <v>476.1</v>
          </cell>
          <cell r="AO318">
            <v>561.79</v>
          </cell>
          <cell r="AQ318">
            <v>65.400000000000006</v>
          </cell>
          <cell r="AT318">
            <v>80</v>
          </cell>
          <cell r="AU318">
            <v>60</v>
          </cell>
        </row>
        <row r="319">
          <cell r="P319">
            <v>1705</v>
          </cell>
          <cell r="Q319">
            <v>404</v>
          </cell>
          <cell r="S319">
            <v>477</v>
          </cell>
          <cell r="U319">
            <v>7.8480000000000008</v>
          </cell>
          <cell r="X319">
            <v>382</v>
          </cell>
          <cell r="Y319">
            <v>286</v>
          </cell>
          <cell r="BA319">
            <v>7.07</v>
          </cell>
          <cell r="BB319">
            <v>7.07</v>
          </cell>
          <cell r="BC319">
            <v>7.07</v>
          </cell>
          <cell r="BO319" t="str">
            <v>. Письмо Минстроя России №7581-ДВ/09 от 05.03.2019</v>
          </cell>
        </row>
        <row r="320">
          <cell r="E320" t="str">
            <v>58</v>
          </cell>
          <cell r="G320" t="str">
            <v>Конструкции для установки приборов, масса до 2 кг</v>
          </cell>
          <cell r="H320" t="str">
            <v>шт.</v>
          </cell>
          <cell r="I320">
            <v>4</v>
          </cell>
          <cell r="P320">
            <v>408</v>
          </cell>
          <cell r="Q320">
            <v>24</v>
          </cell>
          <cell r="R320">
            <v>4</v>
          </cell>
          <cell r="S320">
            <v>16</v>
          </cell>
          <cell r="X320">
            <v>16</v>
          </cell>
          <cell r="Y320">
            <v>12</v>
          </cell>
          <cell r="AK320">
            <v>111.55</v>
          </cell>
          <cell r="AL320">
            <v>102.1</v>
          </cell>
          <cell r="AM320">
            <v>5.39</v>
          </cell>
          <cell r="AN320">
            <v>0.52</v>
          </cell>
          <cell r="AO320">
            <v>4.0599999999999996</v>
          </cell>
          <cell r="AQ320">
            <v>0.52</v>
          </cell>
          <cell r="AT320">
            <v>80</v>
          </cell>
          <cell r="AU320">
            <v>60</v>
          </cell>
        </row>
        <row r="321">
          <cell r="P321">
            <v>2885</v>
          </cell>
          <cell r="Q321">
            <v>170</v>
          </cell>
          <cell r="R321">
            <v>28</v>
          </cell>
          <cell r="S321">
            <v>113</v>
          </cell>
          <cell r="U321">
            <v>2.08</v>
          </cell>
          <cell r="X321">
            <v>113</v>
          </cell>
          <cell r="Y321">
            <v>85</v>
          </cell>
          <cell r="BA321">
            <v>7.07</v>
          </cell>
          <cell r="BB321">
            <v>7.07</v>
          </cell>
          <cell r="BC321">
            <v>7.07</v>
          </cell>
          <cell r="BO321" t="str">
            <v>. Письмо Минстроя России №7581-ДВ/09 от 05.03.2019</v>
          </cell>
          <cell r="BS321">
            <v>7.07</v>
          </cell>
        </row>
        <row r="322">
          <cell r="E322" t="str">
            <v>59</v>
          </cell>
          <cell r="G322" t="str">
            <v>Трубная проводка из водогазопроводных труб углеродистых и низколегированных сталей на соединениях сварных, номинальный диаметр 25 мм</v>
          </cell>
          <cell r="H322" t="str">
            <v>1000 м</v>
          </cell>
          <cell r="I322">
            <v>0.06</v>
          </cell>
          <cell r="P322">
            <v>70</v>
          </cell>
          <cell r="Q322">
            <v>1113</v>
          </cell>
          <cell r="R322">
            <v>110</v>
          </cell>
          <cell r="S322">
            <v>200</v>
          </cell>
          <cell r="X322">
            <v>248</v>
          </cell>
          <cell r="Y322">
            <v>186</v>
          </cell>
          <cell r="AK322">
            <v>23054.54</v>
          </cell>
          <cell r="AL322">
            <v>1172.22</v>
          </cell>
          <cell r="AM322">
            <v>18549.400000000001</v>
          </cell>
          <cell r="AN322">
            <v>1836.8</v>
          </cell>
          <cell r="AO322">
            <v>3332.92</v>
          </cell>
          <cell r="AQ322">
            <v>388</v>
          </cell>
          <cell r="AT322">
            <v>80</v>
          </cell>
          <cell r="AU322">
            <v>60</v>
          </cell>
        </row>
        <row r="323">
          <cell r="P323">
            <v>497</v>
          </cell>
          <cell r="Q323">
            <v>7869</v>
          </cell>
          <cell r="R323">
            <v>779</v>
          </cell>
          <cell r="S323">
            <v>1414</v>
          </cell>
          <cell r="U323">
            <v>23.279999999999998</v>
          </cell>
          <cell r="X323">
            <v>1754</v>
          </cell>
          <cell r="Y323">
            <v>1316</v>
          </cell>
          <cell r="BA323">
            <v>7.07</v>
          </cell>
          <cell r="BB323">
            <v>7.07</v>
          </cell>
          <cell r="BC323">
            <v>7.07</v>
          </cell>
          <cell r="BO323" t="str">
            <v>. Письмо Минстроя России №7581-ДВ/09 от 05.03.2019</v>
          </cell>
          <cell r="BS323">
            <v>7.07</v>
          </cell>
        </row>
        <row r="324">
          <cell r="E324" t="str">
            <v>60</v>
          </cell>
          <cell r="G324" t="str">
            <v>Прокладка резинобитумных трубок с затягивание проводов, количество проводов до 2, сечение провода до 6 мм2</v>
          </cell>
          <cell r="H324" t="str">
            <v>100 м</v>
          </cell>
          <cell r="I324">
            <v>0.4</v>
          </cell>
          <cell r="P324">
            <v>25</v>
          </cell>
          <cell r="Q324">
            <v>14</v>
          </cell>
          <cell r="R324">
            <v>2</v>
          </cell>
          <cell r="S324">
            <v>54</v>
          </cell>
          <cell r="X324">
            <v>53</v>
          </cell>
          <cell r="Y324">
            <v>36</v>
          </cell>
          <cell r="AK324">
            <v>234.43</v>
          </cell>
          <cell r="AL324">
            <v>62.77</v>
          </cell>
          <cell r="AM324">
            <v>35.92</v>
          </cell>
          <cell r="AN324">
            <v>3.95</v>
          </cell>
          <cell r="AO324">
            <v>135.74</v>
          </cell>
          <cell r="AQ324">
            <v>16.16</v>
          </cell>
          <cell r="AT324">
            <v>95</v>
          </cell>
          <cell r="AU324">
            <v>65</v>
          </cell>
        </row>
        <row r="325">
          <cell r="P325">
            <v>178</v>
          </cell>
          <cell r="Q325">
            <v>102</v>
          </cell>
          <cell r="R325">
            <v>11</v>
          </cell>
          <cell r="S325">
            <v>385</v>
          </cell>
          <cell r="U325">
            <v>6.4640000000000004</v>
          </cell>
          <cell r="X325">
            <v>376</v>
          </cell>
          <cell r="Y325">
            <v>257</v>
          </cell>
          <cell r="BA325">
            <v>7.07</v>
          </cell>
          <cell r="BB325">
            <v>7.07</v>
          </cell>
          <cell r="BC325">
            <v>7.07</v>
          </cell>
          <cell r="BO325" t="str">
            <v>. Письмо Минстроя России №7581-ДВ/09 от 05.03.2019</v>
          </cell>
          <cell r="BS325">
            <v>7.07</v>
          </cell>
        </row>
        <row r="326">
          <cell r="E326" t="str">
            <v>61</v>
          </cell>
          <cell r="G326" t="str">
            <v>Провод в лотках, сечением до 6 мм2</v>
          </cell>
          <cell r="H326" t="str">
            <v>100 м</v>
          </cell>
          <cell r="I326">
            <v>0.6</v>
          </cell>
          <cell r="P326">
            <v>8</v>
          </cell>
          <cell r="Q326">
            <v>1</v>
          </cell>
          <cell r="S326">
            <v>5</v>
          </cell>
          <cell r="X326">
            <v>5</v>
          </cell>
          <cell r="Y326">
            <v>3</v>
          </cell>
          <cell r="AK326">
            <v>23.45</v>
          </cell>
          <cell r="AL326">
            <v>12.8</v>
          </cell>
          <cell r="AM326">
            <v>2</v>
          </cell>
          <cell r="AO326">
            <v>8.65</v>
          </cell>
          <cell r="AQ326">
            <v>1.03</v>
          </cell>
          <cell r="AT326">
            <v>95</v>
          </cell>
          <cell r="AU326">
            <v>65</v>
          </cell>
        </row>
        <row r="327">
          <cell r="P327">
            <v>55</v>
          </cell>
          <cell r="Q327">
            <v>8</v>
          </cell>
          <cell r="S327">
            <v>38</v>
          </cell>
          <cell r="U327">
            <v>0.61799999999999999</v>
          </cell>
          <cell r="X327">
            <v>36</v>
          </cell>
          <cell r="Y327">
            <v>25</v>
          </cell>
          <cell r="BA327">
            <v>7.07</v>
          </cell>
          <cell r="BB327">
            <v>7.07</v>
          </cell>
          <cell r="BC327">
            <v>7.07</v>
          </cell>
          <cell r="BO327" t="str">
            <v>. Письмо Минстроя России №7581-ДВ/09 от 05.03.2019</v>
          </cell>
        </row>
        <row r="328">
          <cell r="E328" t="str">
            <v>62</v>
          </cell>
          <cell r="G328" t="str">
            <v>Рукав металлический наружным диаметром до 48 мм</v>
          </cell>
          <cell r="H328" t="str">
            <v>100 м</v>
          </cell>
          <cell r="I328">
            <v>0.6</v>
          </cell>
          <cell r="P328">
            <v>408</v>
          </cell>
          <cell r="Q328">
            <v>96</v>
          </cell>
          <cell r="R328">
            <v>2</v>
          </cell>
          <cell r="S328">
            <v>140</v>
          </cell>
          <cell r="X328">
            <v>135</v>
          </cell>
          <cell r="Y328">
            <v>92</v>
          </cell>
          <cell r="AK328">
            <v>1073.4100000000001</v>
          </cell>
          <cell r="AL328">
            <v>680.01</v>
          </cell>
          <cell r="AM328">
            <v>160.22</v>
          </cell>
          <cell r="AN328">
            <v>3.95</v>
          </cell>
          <cell r="AO328">
            <v>233.18</v>
          </cell>
          <cell r="AQ328">
            <v>27.76</v>
          </cell>
          <cell r="AT328">
            <v>95</v>
          </cell>
          <cell r="AU328">
            <v>65</v>
          </cell>
        </row>
        <row r="329">
          <cell r="P329">
            <v>2885</v>
          </cell>
          <cell r="Q329">
            <v>679</v>
          </cell>
          <cell r="R329">
            <v>17</v>
          </cell>
          <cell r="S329">
            <v>988</v>
          </cell>
          <cell r="U329">
            <v>16.655999999999999</v>
          </cell>
          <cell r="X329">
            <v>955</v>
          </cell>
          <cell r="Y329">
            <v>653</v>
          </cell>
          <cell r="BA329">
            <v>7.07</v>
          </cell>
          <cell r="BB329">
            <v>7.07</v>
          </cell>
          <cell r="BC329">
            <v>7.07</v>
          </cell>
          <cell r="BO329" t="str">
            <v>. Письмо Минстроя России №7581-ДВ/09 от 05.03.2019</v>
          </cell>
          <cell r="BS329">
            <v>7.07</v>
          </cell>
        </row>
        <row r="330">
          <cell r="E330" t="str">
            <v>63</v>
          </cell>
          <cell r="G330" t="str">
            <v>Затягивание провода в проложенные трубы и металлические рукава первого одножильного или многожильного в общей оплетке, суммарное сечение до 16 мм2</v>
          </cell>
          <cell r="H330" t="str">
            <v>100 м</v>
          </cell>
          <cell r="I330">
            <v>0.6</v>
          </cell>
          <cell r="P330">
            <v>16</v>
          </cell>
          <cell r="Q330">
            <v>4</v>
          </cell>
          <cell r="R330">
            <v>1</v>
          </cell>
          <cell r="S330">
            <v>32</v>
          </cell>
          <cell r="X330">
            <v>31</v>
          </cell>
          <cell r="Y330">
            <v>21</v>
          </cell>
          <cell r="AK330">
            <v>84.49</v>
          </cell>
          <cell r="AL330">
            <v>25.67</v>
          </cell>
          <cell r="AM330">
            <v>5.98</v>
          </cell>
          <cell r="AN330">
            <v>0.66</v>
          </cell>
          <cell r="AO330">
            <v>52.84</v>
          </cell>
          <cell r="AQ330">
            <v>6.29</v>
          </cell>
          <cell r="AT330">
            <v>95</v>
          </cell>
          <cell r="AU330">
            <v>65</v>
          </cell>
        </row>
        <row r="331">
          <cell r="P331">
            <v>110</v>
          </cell>
          <cell r="Q331">
            <v>25</v>
          </cell>
          <cell r="R331">
            <v>4</v>
          </cell>
          <cell r="S331">
            <v>225</v>
          </cell>
          <cell r="U331">
            <v>3.774</v>
          </cell>
          <cell r="X331">
            <v>218</v>
          </cell>
          <cell r="Y331">
            <v>149</v>
          </cell>
          <cell r="BA331">
            <v>7.07</v>
          </cell>
          <cell r="BB331">
            <v>7.07</v>
          </cell>
          <cell r="BC331">
            <v>7.07</v>
          </cell>
          <cell r="BO331" t="str">
            <v>. Письмо Минстроя России №7581-ДВ/09 от 05.03.2019</v>
          </cell>
          <cell r="BS331">
            <v>7.07</v>
          </cell>
        </row>
        <row r="332">
          <cell r="E332" t="str">
            <v>64</v>
          </cell>
          <cell r="G332" t="str">
            <v>Кабель до 35 кВ в проложенных трубах, блоках и коробах, масса 1 м кабеля до 1 кг</v>
          </cell>
          <cell r="H332" t="str">
            <v>100 м</v>
          </cell>
          <cell r="I332">
            <v>10.33</v>
          </cell>
          <cell r="P332">
            <v>393</v>
          </cell>
          <cell r="Q332">
            <v>517</v>
          </cell>
          <cell r="R332">
            <v>41</v>
          </cell>
          <cell r="S332">
            <v>888</v>
          </cell>
          <cell r="X332">
            <v>883</v>
          </cell>
          <cell r="Y332">
            <v>604</v>
          </cell>
          <cell r="AK332">
            <v>173.27</v>
          </cell>
          <cell r="AL332">
            <v>37.69</v>
          </cell>
          <cell r="AM332">
            <v>49.94</v>
          </cell>
          <cell r="AN332">
            <v>4.4000000000000004</v>
          </cell>
          <cell r="AO332">
            <v>85.64</v>
          </cell>
          <cell r="AQ332">
            <v>9.9700000000000006</v>
          </cell>
          <cell r="AT332">
            <v>95</v>
          </cell>
          <cell r="AU332">
            <v>65</v>
          </cell>
        </row>
        <row r="333">
          <cell r="P333">
            <v>2775</v>
          </cell>
          <cell r="Q333">
            <v>3652</v>
          </cell>
          <cell r="R333">
            <v>292</v>
          </cell>
          <cell r="S333">
            <v>6281</v>
          </cell>
          <cell r="U333">
            <v>102.99010000000001</v>
          </cell>
          <cell r="X333">
            <v>6244</v>
          </cell>
          <cell r="Y333">
            <v>4272</v>
          </cell>
          <cell r="BA333">
            <v>7.07</v>
          </cell>
          <cell r="BB333">
            <v>7.07</v>
          </cell>
          <cell r="BC333">
            <v>7.07</v>
          </cell>
          <cell r="BO333" t="str">
            <v>. Письмо Минстроя России №7581-ДВ/09 от 05.03.2019</v>
          </cell>
          <cell r="BS333">
            <v>7.07</v>
          </cell>
        </row>
        <row r="334">
          <cell r="E334" t="str">
            <v>65</v>
          </cell>
          <cell r="G334" t="str">
            <v>Щиты и пульты, масса до 50 кг</v>
          </cell>
          <cell r="H334" t="str">
            <v>шт.</v>
          </cell>
          <cell r="I334">
            <v>1</v>
          </cell>
          <cell r="P334">
            <v>90</v>
          </cell>
          <cell r="Q334">
            <v>11</v>
          </cell>
          <cell r="R334">
            <v>1</v>
          </cell>
          <cell r="S334">
            <v>41</v>
          </cell>
          <cell r="X334">
            <v>34</v>
          </cell>
          <cell r="Y334">
            <v>25</v>
          </cell>
          <cell r="AK334">
            <v>140.79</v>
          </cell>
          <cell r="AL334">
            <v>89.67</v>
          </cell>
          <cell r="AM334">
            <v>10.38</v>
          </cell>
          <cell r="AN334">
            <v>0.77</v>
          </cell>
          <cell r="AO334">
            <v>40.74</v>
          </cell>
          <cell r="AQ334">
            <v>5.15</v>
          </cell>
          <cell r="AT334">
            <v>80</v>
          </cell>
          <cell r="AU334">
            <v>60</v>
          </cell>
        </row>
        <row r="335">
          <cell r="P335">
            <v>636</v>
          </cell>
          <cell r="Q335">
            <v>78</v>
          </cell>
          <cell r="R335">
            <v>7</v>
          </cell>
          <cell r="S335">
            <v>290</v>
          </cell>
          <cell r="U335">
            <v>5.15</v>
          </cell>
          <cell r="X335">
            <v>238</v>
          </cell>
          <cell r="Y335">
            <v>178</v>
          </cell>
          <cell r="BA335">
            <v>7.07</v>
          </cell>
          <cell r="BB335">
            <v>7.07</v>
          </cell>
          <cell r="BC335">
            <v>7.07</v>
          </cell>
          <cell r="BO335" t="str">
            <v>. Письмо Минстроя России №7581-ДВ/09 от 05.03.2019</v>
          </cell>
          <cell r="BS335">
            <v>7.07</v>
          </cell>
        </row>
        <row r="336">
          <cell r="E336" t="str">
            <v>66</v>
          </cell>
          <cell r="G336" t="str">
            <v>Механизм исполнительный, масса до 50 кг</v>
          </cell>
          <cell r="H336" t="str">
            <v>шт.</v>
          </cell>
          <cell r="I336">
            <v>1</v>
          </cell>
          <cell r="P336">
            <v>8</v>
          </cell>
          <cell r="Q336">
            <v>52</v>
          </cell>
          <cell r="R336">
            <v>5</v>
          </cell>
          <cell r="S336">
            <v>9</v>
          </cell>
          <cell r="X336">
            <v>11</v>
          </cell>
          <cell r="Y336">
            <v>8</v>
          </cell>
          <cell r="AK336">
            <v>68.55</v>
          </cell>
          <cell r="AL336">
            <v>7.98</v>
          </cell>
          <cell r="AM336">
            <v>51.67</v>
          </cell>
          <cell r="AN336">
            <v>4.7</v>
          </cell>
          <cell r="AO336">
            <v>8.9</v>
          </cell>
          <cell r="AQ336">
            <v>1.17</v>
          </cell>
          <cell r="AT336">
            <v>80</v>
          </cell>
          <cell r="AU336">
            <v>60</v>
          </cell>
        </row>
        <row r="337">
          <cell r="P337">
            <v>57</v>
          </cell>
          <cell r="Q337">
            <v>368</v>
          </cell>
          <cell r="R337">
            <v>35</v>
          </cell>
          <cell r="S337">
            <v>64</v>
          </cell>
          <cell r="U337">
            <v>1.17</v>
          </cell>
          <cell r="X337">
            <v>79</v>
          </cell>
          <cell r="Y337">
            <v>59</v>
          </cell>
          <cell r="BA337">
            <v>7.07</v>
          </cell>
          <cell r="BB337">
            <v>7.07</v>
          </cell>
          <cell r="BC337">
            <v>7.07</v>
          </cell>
          <cell r="BO337" t="str">
            <v>. Письмо Минстроя России №7581-ДВ/09 от 05.03.2019</v>
          </cell>
          <cell r="BS337">
            <v>7.07</v>
          </cell>
        </row>
        <row r="338">
          <cell r="E338" t="str">
            <v>67</v>
          </cell>
          <cell r="G338" t="str">
            <v>Узел сочленения для исполнительных механизмов, масса исполнительных механизмов до 20 кг</v>
          </cell>
          <cell r="H338" t="str">
            <v>шт.</v>
          </cell>
          <cell r="I338">
            <v>1</v>
          </cell>
          <cell r="P338">
            <v>16</v>
          </cell>
          <cell r="Q338">
            <v>48</v>
          </cell>
          <cell r="R338">
            <v>8</v>
          </cell>
          <cell r="S338">
            <v>10</v>
          </cell>
          <cell r="X338">
            <v>14</v>
          </cell>
          <cell r="Y338">
            <v>11</v>
          </cell>
          <cell r="AK338">
            <v>75.13</v>
          </cell>
          <cell r="AL338">
            <v>16.190000000000001</v>
          </cell>
          <cell r="AM338">
            <v>48.89</v>
          </cell>
          <cell r="AN338">
            <v>8.41</v>
          </cell>
          <cell r="AO338">
            <v>10.050000000000001</v>
          </cell>
          <cell r="AQ338">
            <v>1.17</v>
          </cell>
          <cell r="AT338">
            <v>80</v>
          </cell>
          <cell r="AU338">
            <v>60</v>
          </cell>
        </row>
        <row r="339">
          <cell r="P339">
            <v>113</v>
          </cell>
          <cell r="Q339">
            <v>339</v>
          </cell>
          <cell r="R339">
            <v>57</v>
          </cell>
          <cell r="S339">
            <v>71</v>
          </cell>
          <cell r="U339">
            <v>1.17</v>
          </cell>
          <cell r="X339">
            <v>102</v>
          </cell>
          <cell r="Y339">
            <v>77</v>
          </cell>
          <cell r="BA339">
            <v>7.07</v>
          </cell>
          <cell r="BB339">
            <v>7.07</v>
          </cell>
          <cell r="BC339">
            <v>7.07</v>
          </cell>
          <cell r="BO339" t="str">
            <v>. Письмо Минстроя России №7581-ДВ/09 от 05.03.2019</v>
          </cell>
          <cell r="BS339">
            <v>7.07</v>
          </cell>
        </row>
        <row r="340">
          <cell r="E340" t="str">
            <v>68</v>
          </cell>
          <cell r="G340" t="str">
            <v>Конструкции для установки исполнительных механизмов, устанавливаемые на стене, масса до 20 кг</v>
          </cell>
          <cell r="H340" t="str">
            <v>шт.</v>
          </cell>
          <cell r="I340">
            <v>1</v>
          </cell>
          <cell r="P340">
            <v>171</v>
          </cell>
          <cell r="Q340">
            <v>53</v>
          </cell>
          <cell r="R340">
            <v>6</v>
          </cell>
          <cell r="S340">
            <v>20</v>
          </cell>
          <cell r="X340">
            <v>21</v>
          </cell>
          <cell r="Y340">
            <v>16</v>
          </cell>
          <cell r="AK340">
            <v>244.74</v>
          </cell>
          <cell r="AL340">
            <v>171.11</v>
          </cell>
          <cell r="AM340">
            <v>53.72</v>
          </cell>
          <cell r="AN340">
            <v>6.28</v>
          </cell>
          <cell r="AO340">
            <v>19.91</v>
          </cell>
          <cell r="AQ340">
            <v>2.25</v>
          </cell>
          <cell r="AT340">
            <v>80</v>
          </cell>
          <cell r="AU340">
            <v>60</v>
          </cell>
        </row>
        <row r="341">
          <cell r="P341">
            <v>1209</v>
          </cell>
          <cell r="Q341">
            <v>375</v>
          </cell>
          <cell r="R341">
            <v>42</v>
          </cell>
          <cell r="S341">
            <v>141</v>
          </cell>
          <cell r="U341">
            <v>2.25</v>
          </cell>
          <cell r="X341">
            <v>146</v>
          </cell>
          <cell r="Y341">
            <v>110</v>
          </cell>
          <cell r="BA341">
            <v>7.07</v>
          </cell>
          <cell r="BB341">
            <v>7.07</v>
          </cell>
          <cell r="BC341">
            <v>7.07</v>
          </cell>
          <cell r="BO341" t="str">
            <v>. Письмо Минстроя России №7581-ДВ/09 от 05.03.2019</v>
          </cell>
          <cell r="BS341">
            <v>7.07</v>
          </cell>
        </row>
        <row r="342">
          <cell r="E342" t="str">
            <v>69</v>
          </cell>
          <cell r="H342" t="str">
            <v>КОМПЛЕКТ</v>
          </cell>
          <cell r="I342">
            <v>1</v>
          </cell>
          <cell r="P342">
            <v>95969</v>
          </cell>
          <cell r="Q342">
            <v>0</v>
          </cell>
          <cell r="S342">
            <v>0</v>
          </cell>
          <cell r="X342">
            <v>0</v>
          </cell>
          <cell r="Y342">
            <v>0</v>
          </cell>
          <cell r="AL342">
            <v>95968.88</v>
          </cell>
        </row>
        <row r="343">
          <cell r="P343">
            <v>678501</v>
          </cell>
          <cell r="Q343">
            <v>0</v>
          </cell>
          <cell r="S343">
            <v>0</v>
          </cell>
          <cell r="X343">
            <v>0</v>
          </cell>
          <cell r="Y343">
            <v>0</v>
          </cell>
          <cell r="BC343">
            <v>7.07</v>
          </cell>
        </row>
        <row r="344">
          <cell r="E344" t="str">
            <v>70</v>
          </cell>
          <cell r="H344" t="str">
            <v>КОМПЛЕКТ</v>
          </cell>
          <cell r="I344">
            <v>1</v>
          </cell>
          <cell r="P344">
            <v>23338</v>
          </cell>
          <cell r="Q344">
            <v>0</v>
          </cell>
          <cell r="S344">
            <v>0</v>
          </cell>
          <cell r="X344">
            <v>0</v>
          </cell>
          <cell r="Y344">
            <v>0</v>
          </cell>
          <cell r="AL344">
            <v>23338.05</v>
          </cell>
        </row>
        <row r="345">
          <cell r="P345">
            <v>165000</v>
          </cell>
          <cell r="Q345">
            <v>0</v>
          </cell>
          <cell r="S345">
            <v>0</v>
          </cell>
          <cell r="X345">
            <v>0</v>
          </cell>
          <cell r="Y345">
            <v>0</v>
          </cell>
          <cell r="BC345">
            <v>7.07</v>
          </cell>
        </row>
        <row r="347">
          <cell r="G347" t="str">
            <v>автоматизация котла КВ-ГМ</v>
          </cell>
        </row>
        <row r="376">
          <cell r="G376" t="str">
            <v>капремонт котла КВГМ-10-150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61"/>
  <sheetViews>
    <sheetView tabSelected="1" topLeftCell="A52" zoomScaleNormal="100" workbookViewId="0">
      <selection activeCell="AP9" sqref="AP9"/>
    </sheetView>
  </sheetViews>
  <sheetFormatPr defaultRowHeight="12.75" x14ac:dyDescent="0.2"/>
  <cols>
    <col min="1" max="1" width="6.7109375" customWidth="1"/>
    <col min="2" max="2" width="15.7109375" customWidth="1"/>
    <col min="3" max="3" width="40.7109375" customWidth="1"/>
    <col min="4" max="7" width="13.7109375" customWidth="1"/>
    <col min="8" max="8" width="10.7109375" customWidth="1"/>
    <col min="9" max="9" width="13.7109375" customWidth="1"/>
    <col min="15" max="30" width="0" hidden="1" customWidth="1"/>
    <col min="31" max="31" width="139.7109375" hidden="1" customWidth="1"/>
    <col min="32" max="36" width="0" hidden="1" customWidth="1"/>
  </cols>
  <sheetData>
    <row r="1" spans="1:31" x14ac:dyDescent="0.2">
      <c r="A1" s="34"/>
    </row>
    <row r="2" spans="1:31" ht="14.25" x14ac:dyDescent="0.2">
      <c r="A2" s="15"/>
      <c r="B2" s="15"/>
      <c r="C2" s="15"/>
      <c r="D2" s="15"/>
      <c r="E2" s="15"/>
      <c r="F2" s="15"/>
      <c r="G2" s="15"/>
      <c r="H2" s="15"/>
      <c r="I2" s="15" t="s">
        <v>78</v>
      </c>
    </row>
    <row r="3" spans="1:31" ht="15" x14ac:dyDescent="0.25">
      <c r="A3" s="33"/>
      <c r="B3" s="50"/>
      <c r="C3" s="50"/>
      <c r="D3" s="50"/>
      <c r="E3" s="50"/>
      <c r="F3" s="50"/>
      <c r="G3" s="50"/>
      <c r="H3" s="50"/>
      <c r="I3" s="50"/>
    </row>
    <row r="4" spans="1:31" ht="14.25" x14ac:dyDescent="0.2">
      <c r="A4" s="2"/>
      <c r="B4" s="51"/>
      <c r="C4" s="51"/>
      <c r="D4" s="51"/>
      <c r="E4" s="51"/>
      <c r="F4" s="51"/>
      <c r="G4" s="51"/>
      <c r="H4" s="51"/>
      <c r="I4" s="51"/>
    </row>
    <row r="5" spans="1:31" ht="14.25" x14ac:dyDescent="0.2">
      <c r="A5" s="32"/>
      <c r="B5" s="30"/>
      <c r="C5" s="31"/>
      <c r="D5" s="31"/>
      <c r="E5" s="30"/>
      <c r="F5" s="31"/>
      <c r="G5" s="31"/>
      <c r="H5" s="31"/>
      <c r="I5" s="30"/>
    </row>
    <row r="6" spans="1:31" ht="14.25" x14ac:dyDescent="0.2">
      <c r="A6" s="30"/>
      <c r="B6" s="51"/>
      <c r="C6" s="51"/>
      <c r="D6" s="51"/>
      <c r="E6" s="51"/>
      <c r="F6" s="51"/>
      <c r="G6" s="51"/>
      <c r="H6" s="51"/>
      <c r="I6" s="51"/>
    </row>
    <row r="7" spans="1:31" ht="14.25" x14ac:dyDescent="0.2">
      <c r="A7" s="29"/>
      <c r="B7" s="49"/>
      <c r="C7" s="49"/>
      <c r="D7" s="49"/>
      <c r="E7" s="49"/>
      <c r="F7" s="49"/>
      <c r="G7" s="49"/>
      <c r="H7" s="49"/>
      <c r="I7" s="49"/>
    </row>
    <row r="9" spans="1:31" ht="14.25" x14ac:dyDescent="0.2">
      <c r="A9" s="2"/>
      <c r="B9" s="2"/>
      <c r="C9" s="2"/>
      <c r="D9" s="2"/>
      <c r="E9" s="2"/>
      <c r="F9" s="2"/>
      <c r="G9" s="2"/>
      <c r="H9" s="2"/>
      <c r="I9" s="2"/>
    </row>
    <row r="10" spans="1:31" ht="18" x14ac:dyDescent="0.25">
      <c r="A10" s="35" t="str">
        <f>CONCATENATE( "ЛОКАЛЬНАЯ СМЕТА № ",IF([1]Source!F20&lt;&gt;"Новая локальная смета", [1]Source!F20, ""))</f>
        <v>ЛОКАЛЬНАЯ СМЕТА № 02-01-01</v>
      </c>
      <c r="B10" s="35"/>
      <c r="C10" s="35"/>
      <c r="D10" s="35"/>
      <c r="E10" s="35"/>
      <c r="F10" s="35"/>
      <c r="G10" s="35"/>
      <c r="H10" s="35"/>
      <c r="I10" s="35"/>
    </row>
    <row r="11" spans="1:31" x14ac:dyDescent="0.2">
      <c r="A11" s="28"/>
      <c r="B11" s="28"/>
      <c r="C11" s="28"/>
      <c r="D11" s="28"/>
      <c r="E11" s="28"/>
      <c r="F11" s="28"/>
      <c r="G11" s="28"/>
      <c r="H11" s="28"/>
      <c r="I11" s="28"/>
    </row>
    <row r="12" spans="1:31" ht="18" x14ac:dyDescent="0.25">
      <c r="A12" s="46" t="str">
        <f>IF([1]Source!G20&lt;&gt;"Новая локальная смета", [1]Source!G20, "")</f>
        <v>капремонт котла КВГМ-10-150</v>
      </c>
      <c r="B12" s="46"/>
      <c r="C12" s="46"/>
      <c r="D12" s="46"/>
      <c r="E12" s="46"/>
      <c r="F12" s="46"/>
      <c r="G12" s="46"/>
      <c r="H12" s="46"/>
      <c r="I12" s="46"/>
    </row>
    <row r="13" spans="1:31" ht="14.25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31" ht="36" x14ac:dyDescent="0.25">
      <c r="A14" s="35" t="s">
        <v>77</v>
      </c>
      <c r="B14" s="35"/>
      <c r="C14" s="35"/>
      <c r="D14" s="35"/>
      <c r="E14" s="35"/>
      <c r="F14" s="35"/>
      <c r="G14" s="35"/>
      <c r="H14" s="35"/>
      <c r="I14" s="35"/>
      <c r="L14" s="35"/>
      <c r="M14" s="35"/>
      <c r="N14" s="35"/>
      <c r="O14" s="35"/>
      <c r="P14" s="35"/>
      <c r="Q14" s="35"/>
      <c r="R14" s="35"/>
      <c r="S14" s="35"/>
      <c r="T14" s="35"/>
      <c r="AE14" s="27" t="str">
        <f>IF([1]Source!G12&lt;&gt;"Новый объект", [1]Source!G12, "")</f>
        <v>(автоматика)Капитальный ремонт  котла КВ-ГМ -10 -150 в котельной по  адресу: ул.Дзюбанова,9 г.Симферополь, Республика Крым.</v>
      </c>
    </row>
    <row r="15" spans="1:31" x14ac:dyDescent="0.2">
      <c r="A15" s="47" t="s">
        <v>76</v>
      </c>
      <c r="B15" s="47"/>
      <c r="C15" s="47"/>
      <c r="D15" s="47"/>
      <c r="E15" s="47"/>
      <c r="F15" s="47"/>
      <c r="G15" s="47"/>
      <c r="H15" s="47"/>
      <c r="I15" s="47"/>
    </row>
    <row r="16" spans="1:31" ht="14.25" x14ac:dyDescent="0.2">
      <c r="A16" s="2"/>
      <c r="B16" s="2"/>
      <c r="C16" s="2"/>
      <c r="D16" s="2"/>
      <c r="E16" s="2"/>
      <c r="F16" s="2"/>
      <c r="G16" s="2"/>
      <c r="H16" s="2"/>
      <c r="I16" s="2"/>
    </row>
    <row r="17" spans="1:22" ht="14.25" x14ac:dyDescent="0.2">
      <c r="A17" s="48" t="str">
        <f>CONCATENATE("Основание: ", [1]Source!J20)</f>
        <v xml:space="preserve">Основание: </v>
      </c>
      <c r="B17" s="48"/>
      <c r="C17" s="48"/>
      <c r="D17" s="48"/>
      <c r="E17" s="48"/>
      <c r="F17" s="48"/>
      <c r="G17" s="48"/>
      <c r="H17" s="48"/>
      <c r="I17" s="48"/>
    </row>
    <row r="18" spans="1:22" ht="14.25" x14ac:dyDescent="0.2">
      <c r="A18" s="26"/>
      <c r="B18" s="26"/>
      <c r="C18" s="26"/>
      <c r="D18" s="26"/>
      <c r="E18" s="26"/>
      <c r="F18" s="26"/>
      <c r="G18" s="26"/>
      <c r="H18" s="26"/>
      <c r="I18" s="26"/>
    </row>
    <row r="19" spans="1:22" ht="14.25" x14ac:dyDescent="0.2">
      <c r="A19" s="43" t="s">
        <v>75</v>
      </c>
      <c r="B19" s="43" t="s">
        <v>74</v>
      </c>
      <c r="C19" s="43" t="s">
        <v>73</v>
      </c>
      <c r="D19" s="43" t="s">
        <v>72</v>
      </c>
      <c r="E19" s="45" t="s">
        <v>71</v>
      </c>
      <c r="F19" s="45"/>
      <c r="G19" s="45"/>
      <c r="H19" s="45"/>
      <c r="I19" s="45"/>
    </row>
    <row r="20" spans="1:22" ht="57" x14ac:dyDescent="0.2">
      <c r="A20" s="44"/>
      <c r="B20" s="44"/>
      <c r="C20" s="44"/>
      <c r="D20" s="44"/>
      <c r="E20" s="25" t="s">
        <v>70</v>
      </c>
      <c r="F20" s="25" t="s">
        <v>69</v>
      </c>
      <c r="G20" s="25" t="s">
        <v>68</v>
      </c>
      <c r="H20" s="25" t="s">
        <v>67</v>
      </c>
      <c r="I20" s="25" t="s">
        <v>66</v>
      </c>
    </row>
    <row r="21" spans="1:22" ht="14.25" x14ac:dyDescent="0.2">
      <c r="A21" s="24">
        <v>1</v>
      </c>
      <c r="B21" s="24">
        <v>2</v>
      </c>
      <c r="C21" s="24">
        <v>3</v>
      </c>
      <c r="D21" s="24">
        <v>4</v>
      </c>
      <c r="E21" s="24">
        <v>5</v>
      </c>
      <c r="F21" s="24">
        <v>6</v>
      </c>
      <c r="G21" s="24">
        <v>7</v>
      </c>
      <c r="H21" s="24">
        <v>8</v>
      </c>
      <c r="I21" s="24">
        <v>9</v>
      </c>
    </row>
    <row r="22" spans="1:22" ht="28.5" x14ac:dyDescent="0.2">
      <c r="C22" s="23" t="str">
        <f>[1]Source!G24</f>
        <v>Капитальный ремонт прозводственных зданий</v>
      </c>
    </row>
    <row r="24" spans="1:22" ht="16.5" x14ac:dyDescent="0.25">
      <c r="A24" s="41" t="str">
        <f>CONCATENATE("Раздел: ",IF([1]Source!G26&lt;&gt;"Новый раздел", [1]Source!G26, ""))</f>
        <v>Раздел: разборка обмуровки</v>
      </c>
      <c r="B24" s="41"/>
      <c r="C24" s="41"/>
      <c r="D24" s="41"/>
      <c r="E24" s="41"/>
      <c r="F24" s="41"/>
      <c r="G24" s="41"/>
      <c r="H24" s="41"/>
      <c r="I24" s="41"/>
    </row>
    <row r="25" spans="1:22" ht="99.75" x14ac:dyDescent="0.2">
      <c r="A25" s="17" t="str">
        <f>[1]Source!E30</f>
        <v>1</v>
      </c>
      <c r="B25" s="16" t="s">
        <v>65</v>
      </c>
      <c r="C25" s="16" t="str">
        <f>[1]Source!G30</f>
        <v>Разборка кладки из огнеупорных изделий ошлаковавшейся</v>
      </c>
      <c r="D25" s="14" t="str">
        <f>[1]Source!H30</f>
        <v>м3</v>
      </c>
      <c r="E25" s="15">
        <f>[1]Source!I30</f>
        <v>3.5</v>
      </c>
      <c r="F25" s="13">
        <f>IF([1]Source!AK30&lt;&gt; 0, [1]Source!AK30,[1]Source!AL30 + [1]Source!AM30 + [1]Source!AO30)</f>
        <v>586.04</v>
      </c>
      <c r="G25" s="13"/>
      <c r="H25" s="14" t="str">
        <f>[1]Source!BO31</f>
        <v>. Письмо Минстроя России №7581-ДВ/09 от 05.03.2019</v>
      </c>
      <c r="I25" s="13"/>
      <c r="S25">
        <f>[1]Source!X30</f>
        <v>463</v>
      </c>
      <c r="T25">
        <f>[1]Source!X31</f>
        <v>3274</v>
      </c>
      <c r="U25">
        <f>[1]Source!Y30</f>
        <v>282</v>
      </c>
      <c r="V25">
        <f>[1]Source!Y31</f>
        <v>1996</v>
      </c>
    </row>
    <row r="26" spans="1:22" ht="14.25" x14ac:dyDescent="0.2">
      <c r="A26" s="17"/>
      <c r="B26" s="16"/>
      <c r="C26" s="16" t="s">
        <v>11</v>
      </c>
      <c r="D26" s="14"/>
      <c r="E26" s="15"/>
      <c r="F26" s="13">
        <f>[1]Source!AO30</f>
        <v>93.8</v>
      </c>
      <c r="G26" s="13">
        <f>[1]Source!S30</f>
        <v>329</v>
      </c>
      <c r="H26" s="14">
        <f>IF([1]Source!BA31&lt;&gt; 0, [1]Source!BA31, 1)</f>
        <v>7.07</v>
      </c>
      <c r="I26" s="13">
        <f>[1]Source!S31</f>
        <v>2326</v>
      </c>
      <c r="R26">
        <f>G26</f>
        <v>329</v>
      </c>
    </row>
    <row r="27" spans="1:22" ht="14.25" x14ac:dyDescent="0.2">
      <c r="A27" s="17"/>
      <c r="B27" s="16"/>
      <c r="C27" s="16" t="s">
        <v>10</v>
      </c>
      <c r="D27" s="14"/>
      <c r="E27" s="15"/>
      <c r="F27" s="13">
        <f>[1]Source!AM30</f>
        <v>492.24</v>
      </c>
      <c r="G27" s="13">
        <f>[1]Source!Q30</f>
        <v>1726</v>
      </c>
      <c r="H27" s="14">
        <f>IF([1]Source!BB31&lt;&gt; 0, [1]Source!BB31, 1)</f>
        <v>7.07</v>
      </c>
      <c r="I27" s="13">
        <f>[1]Source!Q31</f>
        <v>12199</v>
      </c>
    </row>
    <row r="28" spans="1:22" ht="14.25" x14ac:dyDescent="0.2">
      <c r="A28" s="17"/>
      <c r="B28" s="16"/>
      <c r="C28" s="16" t="s">
        <v>9</v>
      </c>
      <c r="D28" s="14"/>
      <c r="E28" s="15"/>
      <c r="F28" s="13">
        <f>[1]Source!AN30</f>
        <v>31.56</v>
      </c>
      <c r="G28" s="18">
        <f>[1]Source!R30</f>
        <v>112</v>
      </c>
      <c r="H28" s="14">
        <f>IF([1]Source!BS31&lt;&gt; 0, [1]Source!BS31, 1)</f>
        <v>7.07</v>
      </c>
      <c r="I28" s="18">
        <f>[1]Source!R31</f>
        <v>792</v>
      </c>
      <c r="R28">
        <f>G28</f>
        <v>112</v>
      </c>
    </row>
    <row r="29" spans="1:22" ht="14.25" x14ac:dyDescent="0.2">
      <c r="A29" s="17"/>
      <c r="B29" s="16"/>
      <c r="C29" s="16" t="s">
        <v>7</v>
      </c>
      <c r="D29" s="14" t="s">
        <v>5</v>
      </c>
      <c r="E29" s="15"/>
      <c r="F29" s="13">
        <f>[1]Source!AT30</f>
        <v>105</v>
      </c>
      <c r="G29" s="13">
        <f>SUM(S25:S28)</f>
        <v>463</v>
      </c>
      <c r="H29" s="14"/>
      <c r="I29" s="13">
        <f>SUM(T25:T28)</f>
        <v>3274</v>
      </c>
    </row>
    <row r="30" spans="1:22" ht="14.25" x14ac:dyDescent="0.2">
      <c r="A30" s="17"/>
      <c r="B30" s="16"/>
      <c r="C30" s="16" t="s">
        <v>6</v>
      </c>
      <c r="D30" s="14" t="s">
        <v>5</v>
      </c>
      <c r="E30" s="15"/>
      <c r="F30" s="13">
        <f>[1]Source!AU30</f>
        <v>64</v>
      </c>
      <c r="G30" s="13">
        <f>SUM(U25:U29)</f>
        <v>282</v>
      </c>
      <c r="H30" s="14"/>
      <c r="I30" s="13">
        <f>SUM(V25:V29)</f>
        <v>1996</v>
      </c>
    </row>
    <row r="31" spans="1:22" ht="14.25" x14ac:dyDescent="0.2">
      <c r="A31" s="11"/>
      <c r="B31" s="10"/>
      <c r="C31" s="10" t="s">
        <v>4</v>
      </c>
      <c r="D31" s="8" t="s">
        <v>3</v>
      </c>
      <c r="E31" s="9">
        <f>[1]Source!AQ30</f>
        <v>13.1</v>
      </c>
      <c r="F31" s="7"/>
      <c r="G31" s="12">
        <f>[1]Source!U31</f>
        <v>45.85</v>
      </c>
      <c r="H31" s="8"/>
      <c r="I31" s="7"/>
    </row>
    <row r="32" spans="1:22" ht="15" x14ac:dyDescent="0.25">
      <c r="F32" s="39">
        <f xml:space="preserve"> [1]Source!P30+[1]Source!Q30+[1]Source!S30+SUM(G29:G30)</f>
        <v>2800</v>
      </c>
      <c r="G32" s="39"/>
      <c r="H32" s="39">
        <f xml:space="preserve"> [1]Source!P31+[1]Source!Q31+[1]Source!S31+SUM(I29:I30)</f>
        <v>19795</v>
      </c>
      <c r="I32" s="39"/>
      <c r="O32" s="6">
        <f>F32</f>
        <v>2800</v>
      </c>
      <c r="P32" s="6">
        <f>H32</f>
        <v>19795</v>
      </c>
    </row>
    <row r="33" spans="1:22" ht="99.75" x14ac:dyDescent="0.2">
      <c r="A33" s="17" t="str">
        <f>[1]Source!E32</f>
        <v>2</v>
      </c>
      <c r="B33" s="16" t="s">
        <v>64</v>
      </c>
      <c r="C33" s="16" t="str">
        <f>[1]Source!G32</f>
        <v>Разборка кладки из огнеупорных изделий неошлаковавшейся</v>
      </c>
      <c r="D33" s="14" t="str">
        <f>[1]Source!H32</f>
        <v>м3</v>
      </c>
      <c r="E33" s="15">
        <f>[1]Source!I32</f>
        <v>4.4000000000000004</v>
      </c>
      <c r="F33" s="13">
        <f>IF([1]Source!AK32&lt;&gt; 0, [1]Source!AK32,[1]Source!AL32 + [1]Source!AM32 + [1]Source!AO32)</f>
        <v>84.61</v>
      </c>
      <c r="G33" s="13"/>
      <c r="H33" s="14" t="str">
        <f>[1]Source!BO33</f>
        <v>. Письмо Минстроя России №7581-ДВ/09 от 05.03.2019</v>
      </c>
      <c r="I33" s="13"/>
      <c r="S33">
        <f>[1]Source!X32</f>
        <v>360</v>
      </c>
      <c r="T33">
        <f>[1]Source!X33</f>
        <v>2547</v>
      </c>
      <c r="U33">
        <f>[1]Source!Y32</f>
        <v>220</v>
      </c>
      <c r="V33">
        <f>[1]Source!Y33</f>
        <v>1553</v>
      </c>
    </row>
    <row r="34" spans="1:22" ht="14.25" x14ac:dyDescent="0.2">
      <c r="A34" s="17"/>
      <c r="B34" s="16"/>
      <c r="C34" s="16" t="s">
        <v>11</v>
      </c>
      <c r="D34" s="14"/>
      <c r="E34" s="15"/>
      <c r="F34" s="13">
        <f>[1]Source!AO32</f>
        <v>77.33</v>
      </c>
      <c r="G34" s="13">
        <f>[1]Source!S32</f>
        <v>339</v>
      </c>
      <c r="H34" s="14">
        <f>IF([1]Source!BA33&lt;&gt; 0, [1]Source!BA33, 1)</f>
        <v>7.07</v>
      </c>
      <c r="I34" s="13">
        <f>[1]Source!S33</f>
        <v>2395</v>
      </c>
      <c r="R34">
        <f>G34</f>
        <v>339</v>
      </c>
    </row>
    <row r="35" spans="1:22" ht="14.25" x14ac:dyDescent="0.2">
      <c r="A35" s="17"/>
      <c r="B35" s="16"/>
      <c r="C35" s="16" t="s">
        <v>10</v>
      </c>
      <c r="D35" s="14"/>
      <c r="E35" s="15"/>
      <c r="F35" s="13">
        <f>[1]Source!AM32</f>
        <v>7.28</v>
      </c>
      <c r="G35" s="13">
        <f>[1]Source!Q32</f>
        <v>31</v>
      </c>
      <c r="H35" s="14">
        <f>IF([1]Source!BB33&lt;&gt; 0, [1]Source!BB33, 1)</f>
        <v>7.07</v>
      </c>
      <c r="I35" s="13">
        <f>[1]Source!Q33</f>
        <v>218</v>
      </c>
    </row>
    <row r="36" spans="1:22" ht="14.25" x14ac:dyDescent="0.2">
      <c r="A36" s="17"/>
      <c r="B36" s="16"/>
      <c r="C36" s="16" t="s">
        <v>9</v>
      </c>
      <c r="D36" s="14"/>
      <c r="E36" s="15"/>
      <c r="F36" s="13">
        <f>[1]Source!AN32</f>
        <v>0.97</v>
      </c>
      <c r="G36" s="18">
        <f>[1]Source!R32</f>
        <v>4</v>
      </c>
      <c r="H36" s="14">
        <f>IF([1]Source!BS33&lt;&gt; 0, [1]Source!BS33, 1)</f>
        <v>7.07</v>
      </c>
      <c r="I36" s="18">
        <f>[1]Source!R33</f>
        <v>31</v>
      </c>
      <c r="R36">
        <f>G36</f>
        <v>4</v>
      </c>
    </row>
    <row r="37" spans="1:22" ht="14.25" x14ac:dyDescent="0.2">
      <c r="A37" s="17"/>
      <c r="B37" s="16"/>
      <c r="C37" s="16" t="s">
        <v>7</v>
      </c>
      <c r="D37" s="14" t="s">
        <v>5</v>
      </c>
      <c r="E37" s="15"/>
      <c r="F37" s="13">
        <f>[1]Source!AT32</f>
        <v>105</v>
      </c>
      <c r="G37" s="13">
        <f>SUM(S33:S36)</f>
        <v>360</v>
      </c>
      <c r="H37" s="14"/>
      <c r="I37" s="13">
        <f>SUM(T33:T36)</f>
        <v>2547</v>
      </c>
    </row>
    <row r="38" spans="1:22" ht="14.25" x14ac:dyDescent="0.2">
      <c r="A38" s="17"/>
      <c r="B38" s="16"/>
      <c r="C38" s="16" t="s">
        <v>6</v>
      </c>
      <c r="D38" s="14" t="s">
        <v>5</v>
      </c>
      <c r="E38" s="15"/>
      <c r="F38" s="13">
        <f>[1]Source!AU32</f>
        <v>64</v>
      </c>
      <c r="G38" s="13">
        <f>SUM(U33:U37)</f>
        <v>220</v>
      </c>
      <c r="H38" s="14"/>
      <c r="I38" s="13">
        <f>SUM(V33:V37)</f>
        <v>1553</v>
      </c>
    </row>
    <row r="39" spans="1:22" ht="14.25" x14ac:dyDescent="0.2">
      <c r="A39" s="11"/>
      <c r="B39" s="10"/>
      <c r="C39" s="10" t="s">
        <v>4</v>
      </c>
      <c r="D39" s="8" t="s">
        <v>3</v>
      </c>
      <c r="E39" s="9">
        <f>[1]Source!AQ32</f>
        <v>10.8</v>
      </c>
      <c r="F39" s="7"/>
      <c r="G39" s="12">
        <f>[1]Source!U33</f>
        <v>47.52000000000001</v>
      </c>
      <c r="H39" s="8"/>
      <c r="I39" s="7"/>
    </row>
    <row r="40" spans="1:22" ht="15" x14ac:dyDescent="0.25">
      <c r="F40" s="39">
        <f xml:space="preserve"> [1]Source!P32+[1]Source!Q32+[1]Source!S32+SUM(G37:G38)</f>
        <v>950</v>
      </c>
      <c r="G40" s="39"/>
      <c r="H40" s="39">
        <f xml:space="preserve"> [1]Source!P33+[1]Source!Q33+[1]Source!S33+SUM(I37:I38)</f>
        <v>6713</v>
      </c>
      <c r="I40" s="39"/>
      <c r="O40" s="6">
        <f>F40</f>
        <v>950</v>
      </c>
      <c r="P40" s="6">
        <f>H40</f>
        <v>6713</v>
      </c>
    </row>
    <row r="41" spans="1:22" ht="99.75" x14ac:dyDescent="0.2">
      <c r="A41" s="17" t="str">
        <f>[1]Source!E34</f>
        <v>3</v>
      </c>
      <c r="B41" s="16" t="s">
        <v>63</v>
      </c>
      <c r="C41" s="16" t="str">
        <f>[1]Source!G34</f>
        <v>Устройство на трубопроводах каркаса изоляции из сетки.Демонтаж.</v>
      </c>
      <c r="D41" s="14" t="str">
        <f>[1]Source!H34</f>
        <v>100 м2</v>
      </c>
      <c r="E41" s="15">
        <f>[1]Source!I34</f>
        <v>2.5499999999999998</v>
      </c>
      <c r="F41" s="13">
        <f>IF([1]Source!AK34&lt;&gt; 0, [1]Source!AK34,[1]Source!AL34 + [1]Source!AM34 + [1]Source!AO34)</f>
        <v>214.67</v>
      </c>
      <c r="G41" s="13"/>
      <c r="H41" s="14" t="str">
        <f>[1]Source!BO35</f>
        <v>. Письмо Минстроя России №7581-ДВ/09 от 05.03.2019</v>
      </c>
      <c r="I41" s="13"/>
      <c r="S41">
        <f>[1]Source!X34</f>
        <v>145</v>
      </c>
      <c r="T41">
        <f>[1]Source!X35</f>
        <v>1028</v>
      </c>
      <c r="U41">
        <f>[1]Source!Y34</f>
        <v>87</v>
      </c>
      <c r="V41">
        <f>[1]Source!Y35</f>
        <v>617</v>
      </c>
    </row>
    <row r="42" spans="1:22" x14ac:dyDescent="0.2">
      <c r="C42" s="19" t="str">
        <f>"Объем: "&amp;[1]Source!I34&amp;"=255/"&amp;"100"</f>
        <v>Объем: 2,55=255/100</v>
      </c>
    </row>
    <row r="43" spans="1:22" ht="38.25" x14ac:dyDescent="0.2">
      <c r="C43" s="20" t="str">
        <f>[1]Source!CN34</f>
        <v>Поправка: Табл.2, п.3  Наименование: При демонтаже (разборке) систем инженерно-технического обеспечения</v>
      </c>
    </row>
    <row r="44" spans="1:22" x14ac:dyDescent="0.2">
      <c r="C44" s="42" t="s">
        <v>62</v>
      </c>
      <c r="D44" s="42"/>
      <c r="E44" s="42"/>
      <c r="F44" s="42"/>
      <c r="G44" s="42"/>
      <c r="H44" s="42"/>
      <c r="I44" s="42"/>
    </row>
    <row r="45" spans="1:22" ht="14.25" x14ac:dyDescent="0.2">
      <c r="A45" s="17"/>
      <c r="B45" s="16"/>
      <c r="C45" s="16" t="s">
        <v>11</v>
      </c>
      <c r="D45" s="14"/>
      <c r="E45" s="15"/>
      <c r="F45" s="13">
        <f>[1]Source!AO34</f>
        <v>137.74</v>
      </c>
      <c r="G45" s="13">
        <f>[1]Source!S34</f>
        <v>140</v>
      </c>
      <c r="H45" s="14">
        <f>IF([1]Source!BA35&lt;&gt; 0, [1]Source!BA35, 1)</f>
        <v>7.07</v>
      </c>
      <c r="I45" s="13">
        <f>[1]Source!S35</f>
        <v>992</v>
      </c>
      <c r="R45">
        <f>G45</f>
        <v>140</v>
      </c>
    </row>
    <row r="46" spans="1:22" ht="14.25" x14ac:dyDescent="0.2">
      <c r="A46" s="17"/>
      <c r="B46" s="16"/>
      <c r="C46" s="16" t="s">
        <v>10</v>
      </c>
      <c r="D46" s="14"/>
      <c r="E46" s="15"/>
      <c r="F46" s="13">
        <f>[1]Source!AM34</f>
        <v>48.6</v>
      </c>
      <c r="G46" s="13">
        <f>[1]Source!Q34</f>
        <v>48</v>
      </c>
      <c r="H46" s="14">
        <f>IF([1]Source!BB35&lt;&gt; 0, [1]Source!BB35, 1)</f>
        <v>7.07</v>
      </c>
      <c r="I46" s="13">
        <f>[1]Source!Q35</f>
        <v>343</v>
      </c>
    </row>
    <row r="47" spans="1:22" ht="14.25" x14ac:dyDescent="0.2">
      <c r="A47" s="17"/>
      <c r="B47" s="16"/>
      <c r="C47" s="16" t="s">
        <v>9</v>
      </c>
      <c r="D47" s="14"/>
      <c r="E47" s="15"/>
      <c r="F47" s="13">
        <f>[1]Source!AN34</f>
        <v>5.67</v>
      </c>
      <c r="G47" s="18">
        <f>[1]Source!R34</f>
        <v>5</v>
      </c>
      <c r="H47" s="14">
        <f>IF([1]Source!BS35&lt;&gt; 0, [1]Source!BS35, 1)</f>
        <v>7.07</v>
      </c>
      <c r="I47" s="18">
        <f>[1]Source!R35</f>
        <v>36</v>
      </c>
      <c r="R47">
        <f>G47</f>
        <v>5</v>
      </c>
    </row>
    <row r="48" spans="1:22" ht="14.25" x14ac:dyDescent="0.2">
      <c r="A48" s="17"/>
      <c r="B48" s="16"/>
      <c r="C48" s="16" t="s">
        <v>7</v>
      </c>
      <c r="D48" s="14" t="s">
        <v>5</v>
      </c>
      <c r="E48" s="15"/>
      <c r="F48" s="13">
        <f>[1]Source!AT34</f>
        <v>100</v>
      </c>
      <c r="G48" s="13">
        <f>SUM(S41:S47)</f>
        <v>145</v>
      </c>
      <c r="H48" s="14"/>
      <c r="I48" s="13">
        <f>SUM(T41:T47)</f>
        <v>1028</v>
      </c>
    </row>
    <row r="49" spans="1:22" ht="14.25" x14ac:dyDescent="0.2">
      <c r="A49" s="17"/>
      <c r="B49" s="16"/>
      <c r="C49" s="16" t="s">
        <v>6</v>
      </c>
      <c r="D49" s="14" t="s">
        <v>5</v>
      </c>
      <c r="E49" s="15"/>
      <c r="F49" s="13">
        <f>[1]Source!AU34</f>
        <v>60</v>
      </c>
      <c r="G49" s="13">
        <f>SUM(U41:U48)</f>
        <v>87</v>
      </c>
      <c r="H49" s="14"/>
      <c r="I49" s="13">
        <f>SUM(V41:V48)</f>
        <v>617</v>
      </c>
    </row>
    <row r="50" spans="1:22" ht="14.25" x14ac:dyDescent="0.2">
      <c r="A50" s="11"/>
      <c r="B50" s="10"/>
      <c r="C50" s="10" t="s">
        <v>4</v>
      </c>
      <c r="D50" s="8" t="s">
        <v>3</v>
      </c>
      <c r="E50" s="9">
        <f>[1]Source!AQ34</f>
        <v>18.100000000000001</v>
      </c>
      <c r="F50" s="7"/>
      <c r="G50" s="12">
        <f>[1]Source!U35</f>
        <v>18.462000000000003</v>
      </c>
      <c r="H50" s="8"/>
      <c r="I50" s="7"/>
    </row>
    <row r="51" spans="1:22" ht="15" x14ac:dyDescent="0.25">
      <c r="F51" s="39">
        <f xml:space="preserve"> [1]Source!P34+[1]Source!Q34+[1]Source!S34+SUM(G48:G49)</f>
        <v>420</v>
      </c>
      <c r="G51" s="39"/>
      <c r="H51" s="39">
        <f xml:space="preserve"> [1]Source!P35+[1]Source!Q35+[1]Source!S35+SUM(I48:I49)</f>
        <v>2980</v>
      </c>
      <c r="I51" s="39"/>
      <c r="O51" s="6">
        <f>F51</f>
        <v>420</v>
      </c>
      <c r="P51" s="6">
        <f>H51</f>
        <v>2980</v>
      </c>
    </row>
    <row r="52" spans="1:22" ht="99.75" x14ac:dyDescent="0.2">
      <c r="A52" s="17" t="str">
        <f>[1]Source!E36</f>
        <v>4</v>
      </c>
      <c r="B52" s="16" t="s">
        <v>53</v>
      </c>
      <c r="C52" s="16" t="str">
        <f>[1]Source!G36</f>
        <v>Изоляция кладки печей, котлов, трубопроводов асбестовым картоном.Демонтаж.</v>
      </c>
      <c r="D52" s="14" t="str">
        <f>[1]Source!H36</f>
        <v>100 кг</v>
      </c>
      <c r="E52" s="15">
        <f>[1]Source!I36</f>
        <v>6.7939999999999996</v>
      </c>
      <c r="F52" s="13">
        <f>IF([1]Source!AK36&lt;&gt; 0, [1]Source!AK36,[1]Source!AL36 + [1]Source!AM36 + [1]Source!AO36)</f>
        <v>1167.8900000000001</v>
      </c>
      <c r="G52" s="13"/>
      <c r="H52" s="14" t="str">
        <f>[1]Source!BO37</f>
        <v>. Письмо Минстроя России №7581-ДВ/09 от 05.03.2019</v>
      </c>
      <c r="I52" s="13"/>
      <c r="S52">
        <f>[1]Source!X36</f>
        <v>100</v>
      </c>
      <c r="T52">
        <f>[1]Source!X37</f>
        <v>706</v>
      </c>
      <c r="U52">
        <f>[1]Source!Y36</f>
        <v>61</v>
      </c>
      <c r="V52">
        <f>[1]Source!Y37</f>
        <v>430</v>
      </c>
    </row>
    <row r="53" spans="1:22" x14ac:dyDescent="0.2">
      <c r="C53" s="19" t="str">
        <f>"Объем: "&amp;[1]Source!I36&amp;"=679,4/"&amp;"100"</f>
        <v>Объем: 6,794=679,4/100</v>
      </c>
    </row>
    <row r="54" spans="1:22" ht="38.25" x14ac:dyDescent="0.2">
      <c r="C54" s="20" t="str">
        <f>[1]Source!CN36</f>
        <v>Поправка: Табл.2, п.3  Наименование: При демонтаже (разборке) систем инженерно-технического обеспечения</v>
      </c>
    </row>
    <row r="55" spans="1:22" x14ac:dyDescent="0.2">
      <c r="C55" s="42" t="s">
        <v>62</v>
      </c>
      <c r="D55" s="42"/>
      <c r="E55" s="42"/>
      <c r="F55" s="42"/>
      <c r="G55" s="42"/>
      <c r="H55" s="42"/>
      <c r="I55" s="42"/>
    </row>
    <row r="56" spans="1:22" ht="14.25" x14ac:dyDescent="0.2">
      <c r="A56" s="17"/>
      <c r="B56" s="16"/>
      <c r="C56" s="16" t="s">
        <v>11</v>
      </c>
      <c r="D56" s="14"/>
      <c r="E56" s="15"/>
      <c r="F56" s="13">
        <f>[1]Source!AO36</f>
        <v>34.32</v>
      </c>
      <c r="G56" s="13">
        <f>[1]Source!S36</f>
        <v>95</v>
      </c>
      <c r="H56" s="14">
        <f>IF([1]Source!BA37&lt;&gt; 0, [1]Source!BA37, 1)</f>
        <v>7.07</v>
      </c>
      <c r="I56" s="13">
        <f>[1]Source!S37</f>
        <v>672</v>
      </c>
      <c r="R56">
        <f>G56</f>
        <v>95</v>
      </c>
    </row>
    <row r="57" spans="1:22" ht="14.25" x14ac:dyDescent="0.2">
      <c r="A57" s="17"/>
      <c r="B57" s="16"/>
      <c r="C57" s="16" t="s">
        <v>10</v>
      </c>
      <c r="D57" s="14"/>
      <c r="E57" s="15"/>
      <c r="F57" s="13">
        <f>[1]Source!AM36</f>
        <v>8.9600000000000009</v>
      </c>
      <c r="G57" s="13">
        <f>[1]Source!Q36</f>
        <v>20</v>
      </c>
      <c r="H57" s="14">
        <f>IF([1]Source!BB37&lt;&gt; 0, [1]Source!BB37, 1)</f>
        <v>7.07</v>
      </c>
      <c r="I57" s="13">
        <f>[1]Source!Q37</f>
        <v>144</v>
      </c>
    </row>
    <row r="58" spans="1:22" ht="14.25" x14ac:dyDescent="0.2">
      <c r="A58" s="17"/>
      <c r="B58" s="16"/>
      <c r="C58" s="16" t="s">
        <v>7</v>
      </c>
      <c r="D58" s="14" t="s">
        <v>5</v>
      </c>
      <c r="E58" s="15"/>
      <c r="F58" s="13">
        <f>[1]Source!AT36</f>
        <v>105</v>
      </c>
      <c r="G58" s="13">
        <f>SUM(S52:S57)</f>
        <v>100</v>
      </c>
      <c r="H58" s="14"/>
      <c r="I58" s="13">
        <f>SUM(T52:T57)</f>
        <v>706</v>
      </c>
    </row>
    <row r="59" spans="1:22" ht="14.25" x14ac:dyDescent="0.2">
      <c r="A59" s="17"/>
      <c r="B59" s="16"/>
      <c r="C59" s="16" t="s">
        <v>6</v>
      </c>
      <c r="D59" s="14" t="s">
        <v>5</v>
      </c>
      <c r="E59" s="15"/>
      <c r="F59" s="13">
        <f>[1]Source!AU36</f>
        <v>64</v>
      </c>
      <c r="G59" s="13">
        <f>SUM(U52:U58)</f>
        <v>61</v>
      </c>
      <c r="H59" s="14"/>
      <c r="I59" s="13">
        <f>SUM(V52:V58)</f>
        <v>430</v>
      </c>
    </row>
    <row r="60" spans="1:22" ht="14.25" x14ac:dyDescent="0.2">
      <c r="A60" s="11"/>
      <c r="B60" s="10"/>
      <c r="C60" s="10" t="s">
        <v>4</v>
      </c>
      <c r="D60" s="8" t="s">
        <v>3</v>
      </c>
      <c r="E60" s="9">
        <f>[1]Source!AQ36</f>
        <v>4.51</v>
      </c>
      <c r="F60" s="7"/>
      <c r="G60" s="12">
        <f>[1]Source!U37</f>
        <v>12.256375999999999</v>
      </c>
      <c r="H60" s="8"/>
      <c r="I60" s="7"/>
    </row>
    <row r="61" spans="1:22" ht="15" x14ac:dyDescent="0.25">
      <c r="F61" s="39">
        <f xml:space="preserve"> [1]Source!P36+[1]Source!Q36+[1]Source!S36+SUM(G58:G59)</f>
        <v>276</v>
      </c>
      <c r="G61" s="39"/>
      <c r="H61" s="39">
        <f xml:space="preserve"> [1]Source!P37+[1]Source!Q37+[1]Source!S37+SUM(I58:I59)</f>
        <v>1952</v>
      </c>
      <c r="I61" s="39"/>
      <c r="O61" s="6">
        <f>F61</f>
        <v>276</v>
      </c>
      <c r="P61" s="6">
        <f>H61</f>
        <v>1952</v>
      </c>
    </row>
    <row r="62" spans="1:22" ht="99.75" x14ac:dyDescent="0.2">
      <c r="A62" s="17" t="str">
        <f>[1]Source!E38</f>
        <v>5</v>
      </c>
      <c r="B62" s="16" t="s">
        <v>52</v>
      </c>
      <c r="C62" s="16" t="str">
        <f>[1]Source!G38</f>
        <v>Изоляция кладки печей, котлов, трубопроводов асбестовым шнуром</v>
      </c>
      <c r="D62" s="14" t="str">
        <f>[1]Source!H38</f>
        <v>100 кг</v>
      </c>
      <c r="E62" s="15">
        <f>[1]Source!I38</f>
        <v>0.35</v>
      </c>
      <c r="F62" s="13">
        <f>IF([1]Source!AK38&lt;&gt; 0, [1]Source!AK38,[1]Source!AL38 + [1]Source!AM38 + [1]Source!AO38)</f>
        <v>8882.11</v>
      </c>
      <c r="G62" s="13"/>
      <c r="H62" s="14" t="str">
        <f>[1]Source!BO39</f>
        <v>. Письмо Минстроя России №7581-ДВ/09 от 05.03.2019</v>
      </c>
      <c r="I62" s="13"/>
      <c r="S62">
        <f>[1]Source!X38</f>
        <v>21</v>
      </c>
      <c r="T62">
        <f>[1]Source!X39</f>
        <v>151</v>
      </c>
      <c r="U62">
        <f>[1]Source!Y38</f>
        <v>13</v>
      </c>
      <c r="V62">
        <f>[1]Source!Y39</f>
        <v>92</v>
      </c>
    </row>
    <row r="63" spans="1:22" x14ac:dyDescent="0.2">
      <c r="C63" s="19" t="str">
        <f>"Объем: "&amp;[1]Source!I38&amp;"=35/"&amp;"100"</f>
        <v>Объем: 0,35=35/100</v>
      </c>
    </row>
    <row r="64" spans="1:22" ht="38.25" x14ac:dyDescent="0.2">
      <c r="C64" s="20" t="str">
        <f>[1]Source!CN38</f>
        <v>Поправка: Табл.2, п.3  Наименование: При демонтаже (разборке) систем инженерно-технического обеспечения</v>
      </c>
    </row>
    <row r="65" spans="1:22" x14ac:dyDescent="0.2">
      <c r="C65" s="42" t="s">
        <v>62</v>
      </c>
      <c r="D65" s="42"/>
      <c r="E65" s="42"/>
      <c r="F65" s="42"/>
      <c r="G65" s="42"/>
      <c r="H65" s="42"/>
      <c r="I65" s="42"/>
    </row>
    <row r="66" spans="1:22" ht="14.25" x14ac:dyDescent="0.2">
      <c r="A66" s="17"/>
      <c r="B66" s="16"/>
      <c r="C66" s="16" t="s">
        <v>11</v>
      </c>
      <c r="D66" s="14"/>
      <c r="E66" s="15"/>
      <c r="F66" s="13">
        <f>[1]Source!AO38</f>
        <v>144.82</v>
      </c>
      <c r="G66" s="13">
        <f>[1]Source!S38</f>
        <v>20</v>
      </c>
      <c r="H66" s="14">
        <f>IF([1]Source!BA39&lt;&gt; 0, [1]Source!BA39, 1)</f>
        <v>7.07</v>
      </c>
      <c r="I66" s="13">
        <f>[1]Source!S39</f>
        <v>144</v>
      </c>
      <c r="R66">
        <f>G66</f>
        <v>20</v>
      </c>
    </row>
    <row r="67" spans="1:22" ht="14.25" x14ac:dyDescent="0.2">
      <c r="A67" s="17"/>
      <c r="B67" s="16"/>
      <c r="C67" s="16" t="s">
        <v>10</v>
      </c>
      <c r="D67" s="14"/>
      <c r="E67" s="15"/>
      <c r="F67" s="13">
        <f>[1]Source!AM38</f>
        <v>8.9600000000000009</v>
      </c>
      <c r="G67" s="13">
        <f>[1]Source!Q38</f>
        <v>1</v>
      </c>
      <c r="H67" s="14">
        <f>IF([1]Source!BB39&lt;&gt; 0, [1]Source!BB39, 1)</f>
        <v>7.07</v>
      </c>
      <c r="I67" s="13">
        <f>[1]Source!Q39</f>
        <v>7</v>
      </c>
    </row>
    <row r="68" spans="1:22" ht="14.25" x14ac:dyDescent="0.2">
      <c r="A68" s="17"/>
      <c r="B68" s="16"/>
      <c r="C68" s="16" t="s">
        <v>7</v>
      </c>
      <c r="D68" s="14" t="s">
        <v>5</v>
      </c>
      <c r="E68" s="15"/>
      <c r="F68" s="13">
        <f>[1]Source!AT38</f>
        <v>105</v>
      </c>
      <c r="G68" s="13">
        <f>SUM(S62:S67)</f>
        <v>21</v>
      </c>
      <c r="H68" s="14"/>
      <c r="I68" s="13">
        <f>SUM(T62:T67)</f>
        <v>151</v>
      </c>
    </row>
    <row r="69" spans="1:22" ht="14.25" x14ac:dyDescent="0.2">
      <c r="A69" s="17"/>
      <c r="B69" s="16"/>
      <c r="C69" s="16" t="s">
        <v>6</v>
      </c>
      <c r="D69" s="14" t="s">
        <v>5</v>
      </c>
      <c r="E69" s="15"/>
      <c r="F69" s="13">
        <f>[1]Source!AU38</f>
        <v>64</v>
      </c>
      <c r="G69" s="13">
        <f>SUM(U62:U68)</f>
        <v>13</v>
      </c>
      <c r="H69" s="14"/>
      <c r="I69" s="13">
        <f>SUM(V62:V68)</f>
        <v>92</v>
      </c>
    </row>
    <row r="70" spans="1:22" ht="14.25" x14ac:dyDescent="0.2">
      <c r="A70" s="11"/>
      <c r="B70" s="10"/>
      <c r="C70" s="10" t="s">
        <v>4</v>
      </c>
      <c r="D70" s="8" t="s">
        <v>3</v>
      </c>
      <c r="E70" s="9">
        <f>[1]Source!AQ38</f>
        <v>19.03</v>
      </c>
      <c r="F70" s="7"/>
      <c r="G70" s="12">
        <f>[1]Source!U39</f>
        <v>2.6642000000000001</v>
      </c>
      <c r="H70" s="8"/>
      <c r="I70" s="7"/>
    </row>
    <row r="71" spans="1:22" ht="15" x14ac:dyDescent="0.25">
      <c r="F71" s="39">
        <f xml:space="preserve"> [1]Source!P38+[1]Source!Q38+[1]Source!S38+SUM(G68:G69)</f>
        <v>55</v>
      </c>
      <c r="G71" s="39"/>
      <c r="H71" s="39">
        <f xml:space="preserve"> [1]Source!P39+[1]Source!Q39+[1]Source!S39+SUM(I68:I69)</f>
        <v>394</v>
      </c>
      <c r="I71" s="39"/>
      <c r="O71" s="6">
        <f>F71</f>
        <v>55</v>
      </c>
      <c r="P71" s="6">
        <f>H71</f>
        <v>394</v>
      </c>
    </row>
    <row r="72" spans="1:22" ht="99.75" x14ac:dyDescent="0.2">
      <c r="A72" s="17" t="str">
        <f>[1]Source!E40</f>
        <v>6</v>
      </c>
      <c r="B72" s="16" t="s">
        <v>51</v>
      </c>
      <c r="C72" s="16" t="str">
        <f>[1]Source!G40</f>
        <v>Обмуровка поверхности котлов плитами теплоизоляционными</v>
      </c>
      <c r="D72" s="14" t="str">
        <f>[1]Source!H40</f>
        <v>м3</v>
      </c>
      <c r="E72" s="15">
        <f>[1]Source!I40</f>
        <v>5.8</v>
      </c>
      <c r="F72" s="13">
        <f>IF([1]Source!AK40&lt;&gt; 0, [1]Source!AK40,[1]Source!AL40 + [1]Source!AM40 + [1]Source!AO40)</f>
        <v>1057.17</v>
      </c>
      <c r="G72" s="13"/>
      <c r="H72" s="14" t="str">
        <f>[1]Source!BO41</f>
        <v>. Письмо Минстроя России №7581-ДВ/09 от 05.03.2019</v>
      </c>
      <c r="I72" s="13"/>
      <c r="S72">
        <f>[1]Source!X40</f>
        <v>499</v>
      </c>
      <c r="T72">
        <f>[1]Source!X41</f>
        <v>3530</v>
      </c>
      <c r="U72">
        <f>[1]Source!Y40</f>
        <v>304</v>
      </c>
      <c r="V72">
        <f>[1]Source!Y41</f>
        <v>2152</v>
      </c>
    </row>
    <row r="73" spans="1:22" ht="38.25" x14ac:dyDescent="0.2">
      <c r="C73" s="20" t="str">
        <f>[1]Source!CN40</f>
        <v>Поправка: Табл.2, п.3  Наименование: При демонтаже (разборке) систем инженерно-технического обеспечения</v>
      </c>
    </row>
    <row r="74" spans="1:22" x14ac:dyDescent="0.2">
      <c r="C74" s="42" t="s">
        <v>62</v>
      </c>
      <c r="D74" s="42"/>
      <c r="E74" s="42"/>
      <c r="F74" s="42"/>
      <c r="G74" s="42"/>
      <c r="H74" s="42"/>
      <c r="I74" s="42"/>
    </row>
    <row r="75" spans="1:22" ht="14.25" x14ac:dyDescent="0.2">
      <c r="A75" s="17"/>
      <c r="B75" s="16"/>
      <c r="C75" s="16" t="s">
        <v>11</v>
      </c>
      <c r="D75" s="14"/>
      <c r="E75" s="15"/>
      <c r="F75" s="13">
        <f>[1]Source!AO40</f>
        <v>160.58000000000001</v>
      </c>
      <c r="G75" s="13">
        <f>[1]Source!S40</f>
        <v>371</v>
      </c>
      <c r="H75" s="14">
        <f>IF([1]Source!BA41&lt;&gt; 0, [1]Source!BA41, 1)</f>
        <v>7.07</v>
      </c>
      <c r="I75" s="13">
        <f>[1]Source!S41</f>
        <v>2624</v>
      </c>
      <c r="R75">
        <f>G75</f>
        <v>371</v>
      </c>
    </row>
    <row r="76" spans="1:22" ht="14.25" x14ac:dyDescent="0.2">
      <c r="A76" s="17"/>
      <c r="B76" s="16"/>
      <c r="C76" s="16" t="s">
        <v>10</v>
      </c>
      <c r="D76" s="14"/>
      <c r="E76" s="15"/>
      <c r="F76" s="13">
        <f>[1]Source!AM40</f>
        <v>367.76</v>
      </c>
      <c r="G76" s="13">
        <f>[1]Source!Q40</f>
        <v>853</v>
      </c>
      <c r="H76" s="14">
        <f>IF([1]Source!BB41&lt;&gt; 0, [1]Source!BB41, 1)</f>
        <v>7.07</v>
      </c>
      <c r="I76" s="13">
        <f>[1]Source!Q41</f>
        <v>6028</v>
      </c>
    </row>
    <row r="77" spans="1:22" ht="14.25" x14ac:dyDescent="0.2">
      <c r="A77" s="17"/>
      <c r="B77" s="16"/>
      <c r="C77" s="16" t="s">
        <v>9</v>
      </c>
      <c r="D77" s="14"/>
      <c r="E77" s="15"/>
      <c r="F77" s="13">
        <f>[1]Source!AN40</f>
        <v>44.96</v>
      </c>
      <c r="G77" s="18">
        <f>[1]Source!R40</f>
        <v>104</v>
      </c>
      <c r="H77" s="14">
        <f>IF([1]Source!BS41&lt;&gt; 0, [1]Source!BS41, 1)</f>
        <v>7.07</v>
      </c>
      <c r="I77" s="18">
        <f>[1]Source!R41</f>
        <v>738</v>
      </c>
      <c r="R77">
        <f>G77</f>
        <v>104</v>
      </c>
    </row>
    <row r="78" spans="1:22" ht="14.25" x14ac:dyDescent="0.2">
      <c r="A78" s="17"/>
      <c r="B78" s="16"/>
      <c r="C78" s="16" t="s">
        <v>7</v>
      </c>
      <c r="D78" s="14" t="s">
        <v>5</v>
      </c>
      <c r="E78" s="15"/>
      <c r="F78" s="13">
        <f>[1]Source!AT40</f>
        <v>105</v>
      </c>
      <c r="G78" s="13">
        <f>SUM(S72:S77)</f>
        <v>499</v>
      </c>
      <c r="H78" s="14"/>
      <c r="I78" s="13">
        <f>SUM(T72:T77)</f>
        <v>3530</v>
      </c>
    </row>
    <row r="79" spans="1:22" ht="14.25" x14ac:dyDescent="0.2">
      <c r="A79" s="17"/>
      <c r="B79" s="16"/>
      <c r="C79" s="16" t="s">
        <v>6</v>
      </c>
      <c r="D79" s="14" t="s">
        <v>5</v>
      </c>
      <c r="E79" s="15"/>
      <c r="F79" s="13">
        <f>[1]Source!AU40</f>
        <v>64</v>
      </c>
      <c r="G79" s="13">
        <f>SUM(U72:U78)</f>
        <v>304</v>
      </c>
      <c r="H79" s="14"/>
      <c r="I79" s="13">
        <f>SUM(V72:V78)</f>
        <v>2152</v>
      </c>
    </row>
    <row r="80" spans="1:22" ht="14.25" x14ac:dyDescent="0.2">
      <c r="A80" s="11"/>
      <c r="B80" s="10"/>
      <c r="C80" s="10" t="s">
        <v>4</v>
      </c>
      <c r="D80" s="8" t="s">
        <v>3</v>
      </c>
      <c r="E80" s="9">
        <f>[1]Source!AQ40</f>
        <v>19.37</v>
      </c>
      <c r="F80" s="7"/>
      <c r="G80" s="12">
        <f>[1]Source!U41</f>
        <v>44.938400000000009</v>
      </c>
      <c r="H80" s="8"/>
      <c r="I80" s="7"/>
    </row>
    <row r="81" spans="1:22" ht="15" x14ac:dyDescent="0.25">
      <c r="F81" s="39">
        <f xml:space="preserve"> [1]Source!P40+[1]Source!Q40+[1]Source!S40+SUM(G78:G79)</f>
        <v>2027</v>
      </c>
      <c r="G81" s="39"/>
      <c r="H81" s="39">
        <f xml:space="preserve"> [1]Source!P41+[1]Source!Q41+[1]Source!S41+SUM(I78:I79)</f>
        <v>14334</v>
      </c>
      <c r="I81" s="39"/>
      <c r="O81" s="6">
        <f>F81</f>
        <v>2027</v>
      </c>
      <c r="P81" s="6">
        <f>H81</f>
        <v>14334</v>
      </c>
    </row>
    <row r="82" spans="1:22" ht="99.75" x14ac:dyDescent="0.2">
      <c r="A82" s="17" t="str">
        <f>[1]Source!E42</f>
        <v>7</v>
      </c>
      <c r="B82" s="16" t="s">
        <v>46</v>
      </c>
      <c r="C82" s="16" t="str">
        <f>[1]Source!G42</f>
        <v>Обмуровка экранов жаростойким бетоном толщиной слоя до 40 мм</v>
      </c>
      <c r="D82" s="14" t="str">
        <f>[1]Source!H42</f>
        <v>м3</v>
      </c>
      <c r="E82" s="15">
        <f>[1]Source!I42</f>
        <v>4.84</v>
      </c>
      <c r="F82" s="13">
        <f>IF([1]Source!AK42&lt;&gt; 0, [1]Source!AK42,[1]Source!AL42 + [1]Source!AM42 + [1]Source!AO42)</f>
        <v>14340.3</v>
      </c>
      <c r="G82" s="13"/>
      <c r="H82" s="14" t="str">
        <f>[1]Source!BO43</f>
        <v>. Письмо Минстроя России №7581-ДВ/09 от 05.03.2019</v>
      </c>
      <c r="I82" s="13"/>
      <c r="S82">
        <f>[1]Source!X42</f>
        <v>995</v>
      </c>
      <c r="T82">
        <f>[1]Source!X43</f>
        <v>7042</v>
      </c>
      <c r="U82">
        <f>[1]Source!Y42</f>
        <v>607</v>
      </c>
      <c r="V82">
        <f>[1]Source!Y43</f>
        <v>4292</v>
      </c>
    </row>
    <row r="83" spans="1:22" ht="38.25" x14ac:dyDescent="0.2">
      <c r="C83" s="20" t="str">
        <f>[1]Source!CN42</f>
        <v>Поправка: Табл.2, п.3  Наименование: При демонтаже (разборке) систем инженерно-технического обеспечения</v>
      </c>
    </row>
    <row r="84" spans="1:22" x14ac:dyDescent="0.2">
      <c r="C84" s="42" t="s">
        <v>62</v>
      </c>
      <c r="D84" s="42"/>
      <c r="E84" s="42"/>
      <c r="F84" s="42"/>
      <c r="G84" s="42"/>
      <c r="H84" s="42"/>
      <c r="I84" s="42"/>
    </row>
    <row r="85" spans="1:22" ht="14.25" x14ac:dyDescent="0.2">
      <c r="A85" s="17"/>
      <c r="B85" s="16"/>
      <c r="C85" s="16" t="s">
        <v>11</v>
      </c>
      <c r="D85" s="14"/>
      <c r="E85" s="15"/>
      <c r="F85" s="13">
        <f>[1]Source!AO42</f>
        <v>399.49</v>
      </c>
      <c r="G85" s="13">
        <f>[1]Source!S42</f>
        <v>774</v>
      </c>
      <c r="H85" s="14">
        <f>IF([1]Source!BA43&lt;&gt; 0, [1]Source!BA43, 1)</f>
        <v>7.07</v>
      </c>
      <c r="I85" s="13">
        <f>[1]Source!S43</f>
        <v>5475</v>
      </c>
      <c r="R85">
        <f>G85</f>
        <v>774</v>
      </c>
    </row>
    <row r="86" spans="1:22" ht="14.25" x14ac:dyDescent="0.2">
      <c r="A86" s="17"/>
      <c r="B86" s="16"/>
      <c r="C86" s="16" t="s">
        <v>10</v>
      </c>
      <c r="D86" s="14"/>
      <c r="E86" s="15"/>
      <c r="F86" s="13">
        <f>[1]Source!AM42</f>
        <v>525.34</v>
      </c>
      <c r="G86" s="13">
        <f>[1]Source!Q42</f>
        <v>1016</v>
      </c>
      <c r="H86" s="14">
        <f>IF([1]Source!BB43&lt;&gt; 0, [1]Source!BB43, 1)</f>
        <v>7.07</v>
      </c>
      <c r="I86" s="13">
        <f>[1]Source!Q43</f>
        <v>7186</v>
      </c>
    </row>
    <row r="87" spans="1:22" ht="14.25" x14ac:dyDescent="0.2">
      <c r="A87" s="17"/>
      <c r="B87" s="16"/>
      <c r="C87" s="16" t="s">
        <v>9</v>
      </c>
      <c r="D87" s="14"/>
      <c r="E87" s="15"/>
      <c r="F87" s="13">
        <f>[1]Source!AN42</f>
        <v>89.67</v>
      </c>
      <c r="G87" s="18">
        <f>[1]Source!R42</f>
        <v>174</v>
      </c>
      <c r="H87" s="14">
        <f>IF([1]Source!BS43&lt;&gt; 0, [1]Source!BS43, 1)</f>
        <v>7.07</v>
      </c>
      <c r="I87" s="18">
        <f>[1]Source!R43</f>
        <v>1232</v>
      </c>
      <c r="R87">
        <f>G87</f>
        <v>174</v>
      </c>
    </row>
    <row r="88" spans="1:22" ht="14.25" x14ac:dyDescent="0.2">
      <c r="A88" s="17"/>
      <c r="B88" s="16"/>
      <c r="C88" s="16" t="s">
        <v>7</v>
      </c>
      <c r="D88" s="14" t="s">
        <v>5</v>
      </c>
      <c r="E88" s="15"/>
      <c r="F88" s="13">
        <f>[1]Source!AT42</f>
        <v>105</v>
      </c>
      <c r="G88" s="13">
        <f>SUM(S82:S87)</f>
        <v>995</v>
      </c>
      <c r="H88" s="14"/>
      <c r="I88" s="13">
        <f>SUM(T82:T87)</f>
        <v>7042</v>
      </c>
    </row>
    <row r="89" spans="1:22" ht="14.25" x14ac:dyDescent="0.2">
      <c r="A89" s="17"/>
      <c r="B89" s="16"/>
      <c r="C89" s="16" t="s">
        <v>6</v>
      </c>
      <c r="D89" s="14" t="s">
        <v>5</v>
      </c>
      <c r="E89" s="15"/>
      <c r="F89" s="13">
        <f>[1]Source!AU42</f>
        <v>64</v>
      </c>
      <c r="G89" s="13">
        <f>SUM(U82:U88)</f>
        <v>607</v>
      </c>
      <c r="H89" s="14"/>
      <c r="I89" s="13">
        <f>SUM(V82:V88)</f>
        <v>4292</v>
      </c>
    </row>
    <row r="90" spans="1:22" ht="14.25" x14ac:dyDescent="0.2">
      <c r="A90" s="11"/>
      <c r="B90" s="10"/>
      <c r="C90" s="10" t="s">
        <v>4</v>
      </c>
      <c r="D90" s="8" t="s">
        <v>3</v>
      </c>
      <c r="E90" s="9">
        <f>[1]Source!AQ42</f>
        <v>45.14</v>
      </c>
      <c r="F90" s="7"/>
      <c r="G90" s="12">
        <f>[1]Source!U43</f>
        <v>87.391040000000004</v>
      </c>
      <c r="H90" s="8"/>
      <c r="I90" s="7"/>
    </row>
    <row r="91" spans="1:22" ht="15" x14ac:dyDescent="0.25">
      <c r="F91" s="39">
        <f xml:space="preserve"> [1]Source!P42+[1]Source!Q42+[1]Source!S42+SUM(G88:G89)</f>
        <v>3392</v>
      </c>
      <c r="G91" s="39"/>
      <c r="H91" s="39">
        <f xml:space="preserve"> [1]Source!P43+[1]Source!Q43+[1]Source!S43+SUM(I88:I89)</f>
        <v>23995</v>
      </c>
      <c r="I91" s="39"/>
      <c r="O91" s="6">
        <f>F91</f>
        <v>3392</v>
      </c>
      <c r="P91" s="6">
        <f>H91</f>
        <v>23995</v>
      </c>
    </row>
    <row r="92" spans="1:22" ht="99.75" x14ac:dyDescent="0.2">
      <c r="A92" s="17" t="str">
        <f>[1]Source!E44</f>
        <v>8</v>
      </c>
      <c r="B92" s="16" t="s">
        <v>44</v>
      </c>
      <c r="C92" s="16" t="str">
        <f>[1]Source!G44</f>
        <v>Обмуровка экранов теплоизоляционным бетоном толщиной слоя до 70 мм. Демонтаж.</v>
      </c>
      <c r="D92" s="14" t="str">
        <f>[1]Source!H44</f>
        <v>м3</v>
      </c>
      <c r="E92" s="15">
        <f>[1]Source!I44</f>
        <v>3.63</v>
      </c>
      <c r="F92" s="13">
        <f>IF([1]Source!AK44&lt;&gt; 0, [1]Source!AK44,[1]Source!AL44 + [1]Source!AM44 + [1]Source!AO44)</f>
        <v>10665.98</v>
      </c>
      <c r="G92" s="13"/>
      <c r="H92" s="14" t="str">
        <f>[1]Source!BO45</f>
        <v>. Письмо Минстроя России №7581-ДВ/09 от 05.03.2019</v>
      </c>
      <c r="I92" s="13"/>
      <c r="S92">
        <f>[1]Source!X44</f>
        <v>339</v>
      </c>
      <c r="T92">
        <f>[1]Source!X45</f>
        <v>2399</v>
      </c>
      <c r="U92">
        <f>[1]Source!Y44</f>
        <v>207</v>
      </c>
      <c r="V92">
        <f>[1]Source!Y45</f>
        <v>1462</v>
      </c>
    </row>
    <row r="93" spans="1:22" ht="38.25" x14ac:dyDescent="0.2">
      <c r="C93" s="20" t="str">
        <f>[1]Source!CN44</f>
        <v>Поправка: Табл.2, п.3  Наименование: При демонтаже (разборке) систем инженерно-технического обеспечения</v>
      </c>
    </row>
    <row r="94" spans="1:22" x14ac:dyDescent="0.2">
      <c r="C94" s="42" t="s">
        <v>62</v>
      </c>
      <c r="D94" s="42"/>
      <c r="E94" s="42"/>
      <c r="F94" s="42"/>
      <c r="G94" s="42"/>
      <c r="H94" s="42"/>
      <c r="I94" s="42"/>
    </row>
    <row r="95" spans="1:22" ht="14.25" x14ac:dyDescent="0.2">
      <c r="A95" s="17"/>
      <c r="B95" s="16"/>
      <c r="C95" s="16" t="s">
        <v>11</v>
      </c>
      <c r="D95" s="14"/>
      <c r="E95" s="15"/>
      <c r="F95" s="13">
        <f>[1]Source!AO44</f>
        <v>137.21</v>
      </c>
      <c r="G95" s="13">
        <f>[1]Source!S44</f>
        <v>200</v>
      </c>
      <c r="H95" s="14">
        <f>IF([1]Source!BA45&lt;&gt; 0, [1]Source!BA45, 1)</f>
        <v>7.07</v>
      </c>
      <c r="I95" s="13">
        <f>[1]Source!S45</f>
        <v>1412</v>
      </c>
      <c r="R95">
        <f>G95</f>
        <v>200</v>
      </c>
    </row>
    <row r="96" spans="1:22" ht="14.25" x14ac:dyDescent="0.2">
      <c r="A96" s="17"/>
      <c r="B96" s="16"/>
      <c r="C96" s="16" t="s">
        <v>10</v>
      </c>
      <c r="D96" s="14"/>
      <c r="E96" s="15"/>
      <c r="F96" s="13">
        <f>[1]Source!AM44</f>
        <v>513.66999999999996</v>
      </c>
      <c r="G96" s="13">
        <f>[1]Source!Q44</f>
        <v>744</v>
      </c>
      <c r="H96" s="14">
        <f>IF([1]Source!BB45&lt;&gt; 0, [1]Source!BB45, 1)</f>
        <v>7.07</v>
      </c>
      <c r="I96" s="13">
        <f>[1]Source!Q45</f>
        <v>5261</v>
      </c>
    </row>
    <row r="97" spans="1:22" ht="14.25" x14ac:dyDescent="0.2">
      <c r="A97" s="17"/>
      <c r="B97" s="16"/>
      <c r="C97" s="16" t="s">
        <v>9</v>
      </c>
      <c r="D97" s="14"/>
      <c r="E97" s="15"/>
      <c r="F97" s="13">
        <f>[1]Source!AN44</f>
        <v>85.35</v>
      </c>
      <c r="G97" s="18">
        <f>[1]Source!R44</f>
        <v>123</v>
      </c>
      <c r="H97" s="14">
        <f>IF([1]Source!BS45&lt;&gt; 0, [1]Source!BS45, 1)</f>
        <v>7.07</v>
      </c>
      <c r="I97" s="18">
        <f>[1]Source!R45</f>
        <v>873</v>
      </c>
      <c r="R97">
        <f>G97</f>
        <v>123</v>
      </c>
    </row>
    <row r="98" spans="1:22" ht="14.25" x14ac:dyDescent="0.2">
      <c r="A98" s="17"/>
      <c r="B98" s="16"/>
      <c r="C98" s="16" t="s">
        <v>7</v>
      </c>
      <c r="D98" s="14" t="s">
        <v>5</v>
      </c>
      <c r="E98" s="15"/>
      <c r="F98" s="13">
        <f>[1]Source!AT44</f>
        <v>105</v>
      </c>
      <c r="G98" s="13">
        <f>SUM(S92:S97)</f>
        <v>339</v>
      </c>
      <c r="H98" s="14"/>
      <c r="I98" s="13">
        <f>SUM(T92:T97)</f>
        <v>2399</v>
      </c>
    </row>
    <row r="99" spans="1:22" ht="14.25" x14ac:dyDescent="0.2">
      <c r="A99" s="17"/>
      <c r="B99" s="16"/>
      <c r="C99" s="16" t="s">
        <v>6</v>
      </c>
      <c r="D99" s="14" t="s">
        <v>5</v>
      </c>
      <c r="E99" s="15"/>
      <c r="F99" s="13">
        <f>[1]Source!AU44</f>
        <v>64</v>
      </c>
      <c r="G99" s="13">
        <f>SUM(U92:U98)</f>
        <v>207</v>
      </c>
      <c r="H99" s="14"/>
      <c r="I99" s="13">
        <f>SUM(V92:V98)</f>
        <v>1462</v>
      </c>
    </row>
    <row r="100" spans="1:22" ht="14.25" x14ac:dyDescent="0.2">
      <c r="A100" s="11"/>
      <c r="B100" s="10"/>
      <c r="C100" s="10" t="s">
        <v>4</v>
      </c>
      <c r="D100" s="8" t="s">
        <v>3</v>
      </c>
      <c r="E100" s="9">
        <f>[1]Source!AQ44</f>
        <v>14.85</v>
      </c>
      <c r="F100" s="7"/>
      <c r="G100" s="12">
        <f>[1]Source!U45</f>
        <v>21.562200000000001</v>
      </c>
      <c r="H100" s="8"/>
      <c r="I100" s="7"/>
    </row>
    <row r="101" spans="1:22" ht="15" x14ac:dyDescent="0.25">
      <c r="F101" s="39">
        <f xml:space="preserve"> [1]Source!P44+[1]Source!Q44+[1]Source!S44+SUM(G98:G99)</f>
        <v>1490</v>
      </c>
      <c r="G101" s="39"/>
      <c r="H101" s="39">
        <f xml:space="preserve"> [1]Source!P45+[1]Source!Q45+[1]Source!S45+SUM(I98:I99)</f>
        <v>10534</v>
      </c>
      <c r="I101" s="39"/>
      <c r="O101" s="6">
        <f>F101</f>
        <v>1490</v>
      </c>
      <c r="P101" s="6">
        <f>H101</f>
        <v>10534</v>
      </c>
    </row>
    <row r="102" spans="1:22" ht="99.75" x14ac:dyDescent="0.2">
      <c r="A102" s="17" t="str">
        <f>[1]Source!E46</f>
        <v>9</v>
      </c>
      <c r="B102" s="16" t="s">
        <v>43</v>
      </c>
      <c r="C102" s="16" t="str">
        <f>[1]Source!G46</f>
        <v>Уплотнительная обмазка поверхности котлов раствором магнезиальным</v>
      </c>
      <c r="D102" s="14" t="str">
        <f>[1]Source!H46</f>
        <v>100 м2</v>
      </c>
      <c r="E102" s="15">
        <f>[1]Source!I46</f>
        <v>1.21</v>
      </c>
      <c r="F102" s="13">
        <f>IF([1]Source!AK46&lt;&gt; 0, [1]Source!AK46,[1]Source!AL46 + [1]Source!AM46 + [1]Source!AO46)</f>
        <v>14017.51</v>
      </c>
      <c r="G102" s="13"/>
      <c r="H102" s="14" t="str">
        <f>[1]Source!BO47</f>
        <v>. Письмо Минстроя России №7581-ДВ/09 от 05.03.2019</v>
      </c>
      <c r="I102" s="13"/>
      <c r="S102">
        <f>[1]Source!X46</f>
        <v>625</v>
      </c>
      <c r="T102">
        <f>[1]Source!X47</f>
        <v>4419</v>
      </c>
      <c r="U102">
        <f>[1]Source!Y46</f>
        <v>381</v>
      </c>
      <c r="V102">
        <f>[1]Source!Y47</f>
        <v>2694</v>
      </c>
    </row>
    <row r="103" spans="1:22" x14ac:dyDescent="0.2">
      <c r="C103" s="19" t="str">
        <f>"Объем: "&amp;[1]Source!I46&amp;"=121/"&amp;"100"</f>
        <v>Объем: 1,21=121/100</v>
      </c>
    </row>
    <row r="104" spans="1:22" ht="38.25" x14ac:dyDescent="0.2">
      <c r="C104" s="20" t="str">
        <f>[1]Source!CN46</f>
        <v>Поправка: Табл.2, п.3  Наименование: При демонтаже (разборке) систем инженерно-технического обеспечения</v>
      </c>
    </row>
    <row r="105" spans="1:22" x14ac:dyDescent="0.2">
      <c r="C105" s="42" t="s">
        <v>62</v>
      </c>
      <c r="D105" s="42"/>
      <c r="E105" s="42"/>
      <c r="F105" s="42"/>
      <c r="G105" s="42"/>
      <c r="H105" s="42"/>
      <c r="I105" s="42"/>
    </row>
    <row r="106" spans="1:22" ht="14.25" x14ac:dyDescent="0.2">
      <c r="A106" s="17"/>
      <c r="B106" s="16"/>
      <c r="C106" s="16" t="s">
        <v>11</v>
      </c>
      <c r="D106" s="14"/>
      <c r="E106" s="15"/>
      <c r="F106" s="13">
        <f>[1]Source!AO46</f>
        <v>1134.67</v>
      </c>
      <c r="G106" s="13">
        <f>[1]Source!S46</f>
        <v>549</v>
      </c>
      <c r="H106" s="14">
        <f>IF([1]Source!BA47&lt;&gt; 0, [1]Source!BA47, 1)</f>
        <v>7.07</v>
      </c>
      <c r="I106" s="13">
        <f>[1]Source!S47</f>
        <v>3884</v>
      </c>
      <c r="R106">
        <f>G106</f>
        <v>549</v>
      </c>
    </row>
    <row r="107" spans="1:22" ht="14.25" x14ac:dyDescent="0.2">
      <c r="A107" s="17"/>
      <c r="B107" s="16"/>
      <c r="C107" s="16" t="s">
        <v>10</v>
      </c>
      <c r="D107" s="14"/>
      <c r="E107" s="15"/>
      <c r="F107" s="13">
        <f>[1]Source!AM46</f>
        <v>810.43</v>
      </c>
      <c r="G107" s="13">
        <f>[1]Source!Q46</f>
        <v>393</v>
      </c>
      <c r="H107" s="14">
        <f>IF([1]Source!BB47&lt;&gt; 0, [1]Source!BB47, 1)</f>
        <v>7.07</v>
      </c>
      <c r="I107" s="13">
        <f>[1]Source!Q47</f>
        <v>2780</v>
      </c>
    </row>
    <row r="108" spans="1:22" ht="14.25" x14ac:dyDescent="0.2">
      <c r="A108" s="17"/>
      <c r="B108" s="16"/>
      <c r="C108" s="16" t="s">
        <v>9</v>
      </c>
      <c r="D108" s="14"/>
      <c r="E108" s="15"/>
      <c r="F108" s="13">
        <f>[1]Source!AN46</f>
        <v>94.14</v>
      </c>
      <c r="G108" s="18">
        <f>[1]Source!R46</f>
        <v>46</v>
      </c>
      <c r="H108" s="14">
        <f>IF([1]Source!BS47&lt;&gt; 0, [1]Source!BS47, 1)</f>
        <v>7.07</v>
      </c>
      <c r="I108" s="18">
        <f>[1]Source!R47</f>
        <v>325</v>
      </c>
      <c r="R108">
        <f>G108</f>
        <v>46</v>
      </c>
    </row>
    <row r="109" spans="1:22" ht="14.25" x14ac:dyDescent="0.2">
      <c r="A109" s="17"/>
      <c r="B109" s="16"/>
      <c r="C109" s="16" t="s">
        <v>7</v>
      </c>
      <c r="D109" s="14" t="s">
        <v>5</v>
      </c>
      <c r="E109" s="15"/>
      <c r="F109" s="13">
        <f>[1]Source!AT46</f>
        <v>105</v>
      </c>
      <c r="G109" s="13">
        <f>SUM(S102:S108)</f>
        <v>625</v>
      </c>
      <c r="H109" s="14"/>
      <c r="I109" s="13">
        <f>SUM(T102:T108)</f>
        <v>4419</v>
      </c>
    </row>
    <row r="110" spans="1:22" ht="14.25" x14ac:dyDescent="0.2">
      <c r="A110" s="17"/>
      <c r="B110" s="16"/>
      <c r="C110" s="16" t="s">
        <v>6</v>
      </c>
      <c r="D110" s="14" t="s">
        <v>5</v>
      </c>
      <c r="E110" s="15"/>
      <c r="F110" s="13">
        <f>[1]Source!AU46</f>
        <v>64</v>
      </c>
      <c r="G110" s="13">
        <f>SUM(U102:U109)</f>
        <v>381</v>
      </c>
      <c r="H110" s="14"/>
      <c r="I110" s="13">
        <f>SUM(V102:V109)</f>
        <v>2694</v>
      </c>
    </row>
    <row r="111" spans="1:22" ht="14.25" x14ac:dyDescent="0.2">
      <c r="A111" s="11"/>
      <c r="B111" s="10"/>
      <c r="C111" s="10" t="s">
        <v>4</v>
      </c>
      <c r="D111" s="8" t="s">
        <v>3</v>
      </c>
      <c r="E111" s="9">
        <f>[1]Source!AQ46</f>
        <v>122.8</v>
      </c>
      <c r="F111" s="7"/>
      <c r="G111" s="12">
        <f>[1]Source!U47</f>
        <v>59.435200000000002</v>
      </c>
      <c r="H111" s="8"/>
      <c r="I111" s="7"/>
    </row>
    <row r="112" spans="1:22" ht="15" x14ac:dyDescent="0.25">
      <c r="F112" s="39">
        <f xml:space="preserve"> [1]Source!P46+[1]Source!Q46+[1]Source!S46+SUM(G109:G110)</f>
        <v>1948</v>
      </c>
      <c r="G112" s="39"/>
      <c r="H112" s="39">
        <f xml:space="preserve"> [1]Source!P47+[1]Source!Q47+[1]Source!S47+SUM(I109:I110)</f>
        <v>13777</v>
      </c>
      <c r="I112" s="39"/>
      <c r="O112" s="6">
        <f>F112</f>
        <v>1948</v>
      </c>
      <c r="P112" s="6">
        <f>H112</f>
        <v>13777</v>
      </c>
    </row>
    <row r="114" spans="1:22" ht="15" x14ac:dyDescent="0.25">
      <c r="A114" s="38" t="str">
        <f>CONCATENATE("Итого по разделу: ",IF([1]Source!G49&lt;&gt;"Новый раздел", [1]Source!G49, ""))</f>
        <v>Итого по разделу: разборка обмуровки</v>
      </c>
      <c r="B114" s="38"/>
      <c r="C114" s="38"/>
      <c r="D114" s="38"/>
      <c r="E114" s="38"/>
      <c r="F114" s="39">
        <f>SUM(O24:O113)</f>
        <v>13358</v>
      </c>
      <c r="G114" s="40"/>
      <c r="H114" s="39">
        <f>SUM(P24:P113)</f>
        <v>94474</v>
      </c>
      <c r="I114" s="40"/>
    </row>
    <row r="118" spans="1:22" ht="16.5" x14ac:dyDescent="0.25">
      <c r="A118" s="41" t="str">
        <f>CONCATENATE("Раздел: ",IF([1]Source!G78&lt;&gt;"Новый раздел", [1]Source!G78, ""))</f>
        <v>Раздел: демонтажные работы</v>
      </c>
      <c r="B118" s="41"/>
      <c r="C118" s="41"/>
      <c r="D118" s="41"/>
      <c r="E118" s="41"/>
      <c r="F118" s="41"/>
      <c r="G118" s="41"/>
      <c r="H118" s="41"/>
      <c r="I118" s="41"/>
    </row>
    <row r="119" spans="1:22" ht="99.75" x14ac:dyDescent="0.2">
      <c r="A119" s="17" t="str">
        <f>[1]Source!E82</f>
        <v>10</v>
      </c>
      <c r="B119" s="16" t="s">
        <v>60</v>
      </c>
      <c r="C119" s="16" t="str">
        <f>[1]Source!G82</f>
        <v>Поверхность конвективная с креплениями котлов теплопроизводительностью 35-58,2 МВт (30-50 Гкал/ч)</v>
      </c>
      <c r="D119" s="14" t="str">
        <f>[1]Source!H82</f>
        <v>т</v>
      </c>
      <c r="E119" s="15">
        <f>[1]Source!I82</f>
        <v>4.4000000000000004</v>
      </c>
      <c r="F119" s="13">
        <f>IF([1]Source!AK82&lt;&gt; 0, [1]Source!AK82,[1]Source!AL82 + [1]Source!AM82 + [1]Source!AO82)</f>
        <v>1241.7</v>
      </c>
      <c r="G119" s="13"/>
      <c r="H119" s="14" t="str">
        <f>[1]Source!BO83</f>
        <v>. Письмо Минстроя России №7581-ДВ/09 от 05.03.2019</v>
      </c>
      <c r="I119" s="13"/>
      <c r="S119">
        <f>[1]Source!X82</f>
        <v>789</v>
      </c>
      <c r="T119">
        <f>[1]Source!X83</f>
        <v>5574</v>
      </c>
      <c r="U119">
        <f>[1]Source!Y82</f>
        <v>592</v>
      </c>
      <c r="V119">
        <f>[1]Source!Y83</f>
        <v>4181</v>
      </c>
    </row>
    <row r="120" spans="1:22" ht="63.75" x14ac:dyDescent="0.2">
      <c r="C120" s="20" t="str">
        <f>[1]Source!CN82</f>
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</c>
    </row>
    <row r="121" spans="1:22" x14ac:dyDescent="0.2">
      <c r="C121" s="42" t="s">
        <v>61</v>
      </c>
      <c r="D121" s="42"/>
      <c r="E121" s="42"/>
      <c r="F121" s="42"/>
      <c r="G121" s="42"/>
      <c r="H121" s="42"/>
      <c r="I121" s="42"/>
    </row>
    <row r="122" spans="1:22" ht="14.25" x14ac:dyDescent="0.2">
      <c r="A122" s="17"/>
      <c r="B122" s="16"/>
      <c r="C122" s="16" t="s">
        <v>11</v>
      </c>
      <c r="D122" s="14"/>
      <c r="E122" s="15"/>
      <c r="F122" s="13">
        <f>[1]Source!AO82</f>
        <v>404.48</v>
      </c>
      <c r="G122" s="13">
        <f>[1]Source!S82</f>
        <v>889</v>
      </c>
      <c r="H122" s="14">
        <f>IF([1]Source!BA83&lt;&gt; 0, [1]Source!BA83, 1)</f>
        <v>7.07</v>
      </c>
      <c r="I122" s="13">
        <f>[1]Source!S83</f>
        <v>6284</v>
      </c>
      <c r="R122">
        <f>G122</f>
        <v>889</v>
      </c>
    </row>
    <row r="123" spans="1:22" ht="14.25" x14ac:dyDescent="0.2">
      <c r="A123" s="17"/>
      <c r="B123" s="16"/>
      <c r="C123" s="16" t="s">
        <v>10</v>
      </c>
      <c r="D123" s="14"/>
      <c r="E123" s="15"/>
      <c r="F123" s="13">
        <f>[1]Source!AM82</f>
        <v>499.35</v>
      </c>
      <c r="G123" s="13">
        <f>[1]Source!Q82</f>
        <v>1100</v>
      </c>
      <c r="H123" s="14">
        <f>IF([1]Source!BB83&lt;&gt; 0, [1]Source!BB83, 1)</f>
        <v>7.07</v>
      </c>
      <c r="I123" s="13">
        <f>[1]Source!Q83</f>
        <v>7777</v>
      </c>
    </row>
    <row r="124" spans="1:22" ht="14.25" x14ac:dyDescent="0.2">
      <c r="A124" s="17"/>
      <c r="B124" s="16"/>
      <c r="C124" s="16" t="s">
        <v>9</v>
      </c>
      <c r="D124" s="14"/>
      <c r="E124" s="15"/>
      <c r="F124" s="13">
        <f>[1]Source!AN82</f>
        <v>43.9</v>
      </c>
      <c r="G124" s="18">
        <f>[1]Source!R82</f>
        <v>97</v>
      </c>
      <c r="H124" s="14">
        <f>IF([1]Source!BS83&lt;&gt; 0, [1]Source!BS83, 1)</f>
        <v>7.07</v>
      </c>
      <c r="I124" s="18">
        <f>[1]Source!R83</f>
        <v>684</v>
      </c>
      <c r="R124">
        <f>G124</f>
        <v>97</v>
      </c>
    </row>
    <row r="125" spans="1:22" ht="14.25" x14ac:dyDescent="0.2">
      <c r="A125" s="17"/>
      <c r="B125" s="16"/>
      <c r="C125" s="16" t="s">
        <v>7</v>
      </c>
      <c r="D125" s="14" t="s">
        <v>5</v>
      </c>
      <c r="E125" s="15"/>
      <c r="F125" s="13">
        <f>[1]Source!AT82</f>
        <v>80</v>
      </c>
      <c r="G125" s="13">
        <f>SUM(S119:S124)</f>
        <v>789</v>
      </c>
      <c r="H125" s="14"/>
      <c r="I125" s="13">
        <f>SUM(T119:T124)</f>
        <v>5574</v>
      </c>
    </row>
    <row r="126" spans="1:22" ht="14.25" x14ac:dyDescent="0.2">
      <c r="A126" s="17"/>
      <c r="B126" s="16"/>
      <c r="C126" s="16" t="s">
        <v>6</v>
      </c>
      <c r="D126" s="14" t="s">
        <v>5</v>
      </c>
      <c r="E126" s="15"/>
      <c r="F126" s="13">
        <f>[1]Source!AU82</f>
        <v>60</v>
      </c>
      <c r="G126" s="13">
        <f>SUM(U119:U125)</f>
        <v>592</v>
      </c>
      <c r="H126" s="14"/>
      <c r="I126" s="13">
        <f>SUM(V119:V125)</f>
        <v>4181</v>
      </c>
    </row>
    <row r="127" spans="1:22" ht="14.25" x14ac:dyDescent="0.2">
      <c r="A127" s="11"/>
      <c r="B127" s="10"/>
      <c r="C127" s="10" t="s">
        <v>4</v>
      </c>
      <c r="D127" s="8" t="s">
        <v>3</v>
      </c>
      <c r="E127" s="9">
        <f>[1]Source!AQ82</f>
        <v>41.4</v>
      </c>
      <c r="F127" s="7"/>
      <c r="G127" s="12">
        <f>[1]Source!U83</f>
        <v>91.08</v>
      </c>
      <c r="H127" s="8"/>
      <c r="I127" s="7"/>
    </row>
    <row r="128" spans="1:22" ht="15" x14ac:dyDescent="0.25">
      <c r="F128" s="39">
        <f xml:space="preserve"> [1]Source!P82+[1]Source!Q82+[1]Source!S82+SUM(G125:G126)</f>
        <v>3370</v>
      </c>
      <c r="G128" s="39"/>
      <c r="H128" s="39">
        <f xml:space="preserve"> [1]Source!P83+[1]Source!Q83+[1]Source!S83+SUM(I125:I126)</f>
        <v>23816</v>
      </c>
      <c r="I128" s="39"/>
      <c r="O128" s="6">
        <f>F128</f>
        <v>3370</v>
      </c>
      <c r="P128" s="6">
        <f>H128</f>
        <v>23816</v>
      </c>
    </row>
    <row r="129" spans="1:22" ht="99.75" x14ac:dyDescent="0.2">
      <c r="A129" s="17" t="str">
        <f>[1]Source!E84</f>
        <v>11</v>
      </c>
      <c r="B129" s="16" t="s">
        <v>59</v>
      </c>
      <c r="C129" s="16" t="str">
        <f>[1]Source!G84</f>
        <v>Экраны из гладких труб с опорами, подвесками и другими креплениями котлов теплопроизводительностью 35 МВт (30 Гкал/ч).Демонтаж бокового экрана</v>
      </c>
      <c r="D129" s="14" t="str">
        <f>[1]Source!H84</f>
        <v>т</v>
      </c>
      <c r="E129" s="15">
        <f>[1]Source!I84</f>
        <v>2.2400000000000002</v>
      </c>
      <c r="F129" s="13">
        <f>IF([1]Source!AK84&lt;&gt; 0, [1]Source!AK84,[1]Source!AL84 + [1]Source!AM84 + [1]Source!AO84)</f>
        <v>1238.28</v>
      </c>
      <c r="G129" s="13"/>
      <c r="H129" s="14" t="str">
        <f>[1]Source!BO85</f>
        <v>. Письмо Минстроя России №7581-ДВ/09 от 05.03.2019</v>
      </c>
      <c r="I129" s="13"/>
      <c r="S129">
        <f>[1]Source!X84</f>
        <v>172</v>
      </c>
      <c r="T129">
        <f>[1]Source!X85</f>
        <v>1216</v>
      </c>
      <c r="U129">
        <f>[1]Source!Y84</f>
        <v>129</v>
      </c>
      <c r="V129">
        <f>[1]Source!Y85</f>
        <v>912</v>
      </c>
    </row>
    <row r="130" spans="1:22" ht="63.75" x14ac:dyDescent="0.2">
      <c r="C130" s="20" t="str">
        <f>[1]Source!CN84</f>
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</c>
    </row>
    <row r="131" spans="1:22" x14ac:dyDescent="0.2">
      <c r="C131" s="42" t="s">
        <v>61</v>
      </c>
      <c r="D131" s="42"/>
      <c r="E131" s="42"/>
      <c r="F131" s="42"/>
      <c r="G131" s="42"/>
      <c r="H131" s="42"/>
      <c r="I131" s="42"/>
    </row>
    <row r="132" spans="1:22" ht="14.25" x14ac:dyDescent="0.2">
      <c r="A132" s="17"/>
      <c r="B132" s="16"/>
      <c r="C132" s="16" t="s">
        <v>11</v>
      </c>
      <c r="D132" s="14"/>
      <c r="E132" s="15"/>
      <c r="F132" s="13">
        <f>[1]Source!AO84</f>
        <v>158.91999999999999</v>
      </c>
      <c r="G132" s="13">
        <f>[1]Source!S84</f>
        <v>177</v>
      </c>
      <c r="H132" s="14">
        <f>IF([1]Source!BA85&lt;&gt; 0, [1]Source!BA85, 1)</f>
        <v>7.07</v>
      </c>
      <c r="I132" s="13">
        <f>[1]Source!S85</f>
        <v>1251</v>
      </c>
      <c r="R132">
        <f>G132</f>
        <v>177</v>
      </c>
    </row>
    <row r="133" spans="1:22" ht="14.25" x14ac:dyDescent="0.2">
      <c r="A133" s="17"/>
      <c r="B133" s="16"/>
      <c r="C133" s="16" t="s">
        <v>10</v>
      </c>
      <c r="D133" s="14"/>
      <c r="E133" s="15"/>
      <c r="F133" s="13">
        <f>[1]Source!AM84</f>
        <v>353.94</v>
      </c>
      <c r="G133" s="13">
        <f>[1]Source!Q84</f>
        <v>396</v>
      </c>
      <c r="H133" s="14">
        <f>IF([1]Source!BB85&lt;&gt; 0, [1]Source!BB85, 1)</f>
        <v>7.07</v>
      </c>
      <c r="I133" s="13">
        <f>[1]Source!Q85</f>
        <v>2803</v>
      </c>
    </row>
    <row r="134" spans="1:22" ht="14.25" x14ac:dyDescent="0.2">
      <c r="A134" s="17"/>
      <c r="B134" s="16"/>
      <c r="C134" s="16" t="s">
        <v>9</v>
      </c>
      <c r="D134" s="14"/>
      <c r="E134" s="15"/>
      <c r="F134" s="13">
        <f>[1]Source!AN84</f>
        <v>34.81</v>
      </c>
      <c r="G134" s="18">
        <f>[1]Source!R84</f>
        <v>38</v>
      </c>
      <c r="H134" s="14">
        <f>IF([1]Source!BS85&lt;&gt; 0, [1]Source!BS85, 1)</f>
        <v>7.07</v>
      </c>
      <c r="I134" s="18">
        <f>[1]Source!R85</f>
        <v>269</v>
      </c>
      <c r="R134">
        <f>G134</f>
        <v>38</v>
      </c>
    </row>
    <row r="135" spans="1:22" ht="14.25" x14ac:dyDescent="0.2">
      <c r="A135" s="17"/>
      <c r="B135" s="16"/>
      <c r="C135" s="16" t="s">
        <v>7</v>
      </c>
      <c r="D135" s="14" t="s">
        <v>5</v>
      </c>
      <c r="E135" s="15"/>
      <c r="F135" s="13">
        <f>[1]Source!AT84</f>
        <v>80</v>
      </c>
      <c r="G135" s="13">
        <f>SUM(S129:S134)</f>
        <v>172</v>
      </c>
      <c r="H135" s="14"/>
      <c r="I135" s="13">
        <f>SUM(T129:T134)</f>
        <v>1216</v>
      </c>
    </row>
    <row r="136" spans="1:22" ht="14.25" x14ac:dyDescent="0.2">
      <c r="A136" s="17"/>
      <c r="B136" s="16"/>
      <c r="C136" s="16" t="s">
        <v>6</v>
      </c>
      <c r="D136" s="14" t="s">
        <v>5</v>
      </c>
      <c r="E136" s="15"/>
      <c r="F136" s="13">
        <f>[1]Source!AU84</f>
        <v>60</v>
      </c>
      <c r="G136" s="13">
        <f>SUM(U129:U135)</f>
        <v>129</v>
      </c>
      <c r="H136" s="14"/>
      <c r="I136" s="13">
        <f>SUM(V129:V135)</f>
        <v>912</v>
      </c>
    </row>
    <row r="137" spans="1:22" ht="14.25" x14ac:dyDescent="0.2">
      <c r="A137" s="11"/>
      <c r="B137" s="10"/>
      <c r="C137" s="10" t="s">
        <v>4</v>
      </c>
      <c r="D137" s="8" t="s">
        <v>3</v>
      </c>
      <c r="E137" s="9">
        <f>[1]Source!AQ84</f>
        <v>18.5</v>
      </c>
      <c r="F137" s="7"/>
      <c r="G137" s="12">
        <f>[1]Source!U85</f>
        <v>20.720000000000002</v>
      </c>
      <c r="H137" s="8"/>
      <c r="I137" s="7"/>
    </row>
    <row r="138" spans="1:22" ht="15" x14ac:dyDescent="0.25">
      <c r="F138" s="39">
        <f xml:space="preserve"> [1]Source!P84+[1]Source!Q84+[1]Source!S84+SUM(G135:G136)</f>
        <v>874</v>
      </c>
      <c r="G138" s="39"/>
      <c r="H138" s="39">
        <f xml:space="preserve"> [1]Source!P85+[1]Source!Q85+[1]Source!S85+SUM(I135:I136)</f>
        <v>6182</v>
      </c>
      <c r="I138" s="39"/>
      <c r="O138" s="6">
        <f>F138</f>
        <v>874</v>
      </c>
      <c r="P138" s="6">
        <f>H138</f>
        <v>6182</v>
      </c>
    </row>
    <row r="139" spans="1:22" ht="99.75" x14ac:dyDescent="0.2">
      <c r="A139" s="17" t="str">
        <f>[1]Source!E86</f>
        <v>12</v>
      </c>
      <c r="B139" s="16" t="s">
        <v>59</v>
      </c>
      <c r="C139" s="16" t="str">
        <f>[1]Source!G86</f>
        <v>Экраны из гладких труб с опорами, подвесками и другими креплениями котлов теплопроизводительностью 35 МВт (30 Гкал/ч).Демонтаж поворотного экрана.</v>
      </c>
      <c r="D139" s="14" t="str">
        <f>[1]Source!H86</f>
        <v>т</v>
      </c>
      <c r="E139" s="15">
        <f>[1]Source!I86</f>
        <v>0.38</v>
      </c>
      <c r="F139" s="13">
        <f>IF([1]Source!AK86&lt;&gt; 0, [1]Source!AK86,[1]Source!AL86 + [1]Source!AM86 + [1]Source!AO86)</f>
        <v>1238.28</v>
      </c>
      <c r="G139" s="13"/>
      <c r="H139" s="14" t="str">
        <f>[1]Source!BO87</f>
        <v>. Письмо Минстроя России №7581-ДВ/09 от 05.03.2019</v>
      </c>
      <c r="I139" s="13"/>
      <c r="S139">
        <f>[1]Source!X86</f>
        <v>29</v>
      </c>
      <c r="T139">
        <f>[1]Source!X87</f>
        <v>206</v>
      </c>
      <c r="U139">
        <f>[1]Source!Y86</f>
        <v>22</v>
      </c>
      <c r="V139">
        <f>[1]Source!Y87</f>
        <v>155</v>
      </c>
    </row>
    <row r="140" spans="1:22" ht="63.75" x14ac:dyDescent="0.2">
      <c r="C140" s="20" t="str">
        <f>[1]Source!CN86</f>
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</c>
    </row>
    <row r="141" spans="1:22" x14ac:dyDescent="0.2">
      <c r="C141" s="42" t="s">
        <v>61</v>
      </c>
      <c r="D141" s="42"/>
      <c r="E141" s="42"/>
      <c r="F141" s="42"/>
      <c r="G141" s="42"/>
      <c r="H141" s="42"/>
      <c r="I141" s="42"/>
    </row>
    <row r="142" spans="1:22" ht="14.25" x14ac:dyDescent="0.2">
      <c r="A142" s="17"/>
      <c r="B142" s="16"/>
      <c r="C142" s="16" t="s">
        <v>11</v>
      </c>
      <c r="D142" s="14"/>
      <c r="E142" s="15"/>
      <c r="F142" s="13">
        <f>[1]Source!AO86</f>
        <v>158.91999999999999</v>
      </c>
      <c r="G142" s="13">
        <f>[1]Source!S86</f>
        <v>30</v>
      </c>
      <c r="H142" s="14">
        <f>IF([1]Source!BA87&lt;&gt; 0, [1]Source!BA87, 1)</f>
        <v>7.07</v>
      </c>
      <c r="I142" s="13">
        <f>[1]Source!S87</f>
        <v>212</v>
      </c>
      <c r="R142">
        <f>G142</f>
        <v>30</v>
      </c>
    </row>
    <row r="143" spans="1:22" ht="14.25" x14ac:dyDescent="0.2">
      <c r="A143" s="17"/>
      <c r="B143" s="16"/>
      <c r="C143" s="16" t="s">
        <v>10</v>
      </c>
      <c r="D143" s="14"/>
      <c r="E143" s="15"/>
      <c r="F143" s="13">
        <f>[1]Source!AM86</f>
        <v>353.94</v>
      </c>
      <c r="G143" s="13">
        <f>[1]Source!Q86</f>
        <v>67</v>
      </c>
      <c r="H143" s="14">
        <f>IF([1]Source!BB87&lt;&gt; 0, [1]Source!BB87, 1)</f>
        <v>7.07</v>
      </c>
      <c r="I143" s="13">
        <f>[1]Source!Q87</f>
        <v>476</v>
      </c>
    </row>
    <row r="144" spans="1:22" ht="14.25" x14ac:dyDescent="0.2">
      <c r="A144" s="17"/>
      <c r="B144" s="16"/>
      <c r="C144" s="16" t="s">
        <v>9</v>
      </c>
      <c r="D144" s="14"/>
      <c r="E144" s="15"/>
      <c r="F144" s="13">
        <f>[1]Source!AN86</f>
        <v>34.81</v>
      </c>
      <c r="G144" s="18">
        <f>[1]Source!R86</f>
        <v>6</v>
      </c>
      <c r="H144" s="14">
        <f>IF([1]Source!BS87&lt;&gt; 0, [1]Source!BS87, 1)</f>
        <v>7.07</v>
      </c>
      <c r="I144" s="18">
        <f>[1]Source!R87</f>
        <v>46</v>
      </c>
      <c r="R144">
        <f>G144</f>
        <v>6</v>
      </c>
    </row>
    <row r="145" spans="1:22" ht="14.25" x14ac:dyDescent="0.2">
      <c r="A145" s="17"/>
      <c r="B145" s="16"/>
      <c r="C145" s="16" t="s">
        <v>7</v>
      </c>
      <c r="D145" s="14" t="s">
        <v>5</v>
      </c>
      <c r="E145" s="15"/>
      <c r="F145" s="13">
        <f>[1]Source!AT86</f>
        <v>80</v>
      </c>
      <c r="G145" s="13">
        <f>SUM(S139:S144)</f>
        <v>29</v>
      </c>
      <c r="H145" s="14"/>
      <c r="I145" s="13">
        <f>SUM(T139:T144)</f>
        <v>206</v>
      </c>
    </row>
    <row r="146" spans="1:22" ht="14.25" x14ac:dyDescent="0.2">
      <c r="A146" s="17"/>
      <c r="B146" s="16"/>
      <c r="C146" s="16" t="s">
        <v>6</v>
      </c>
      <c r="D146" s="14" t="s">
        <v>5</v>
      </c>
      <c r="E146" s="15"/>
      <c r="F146" s="13">
        <f>[1]Source!AU86</f>
        <v>60</v>
      </c>
      <c r="G146" s="13">
        <f>SUM(U139:U145)</f>
        <v>22</v>
      </c>
      <c r="H146" s="14"/>
      <c r="I146" s="13">
        <f>SUM(V139:V145)</f>
        <v>155</v>
      </c>
    </row>
    <row r="147" spans="1:22" ht="14.25" x14ac:dyDescent="0.2">
      <c r="A147" s="11"/>
      <c r="B147" s="10"/>
      <c r="C147" s="10" t="s">
        <v>4</v>
      </c>
      <c r="D147" s="8" t="s">
        <v>3</v>
      </c>
      <c r="E147" s="9">
        <f>[1]Source!AQ86</f>
        <v>18.5</v>
      </c>
      <c r="F147" s="7"/>
      <c r="G147" s="12">
        <f>[1]Source!U87</f>
        <v>3.5150000000000001</v>
      </c>
      <c r="H147" s="8"/>
      <c r="I147" s="7"/>
    </row>
    <row r="148" spans="1:22" ht="15" x14ac:dyDescent="0.25">
      <c r="F148" s="39">
        <f xml:space="preserve"> [1]Source!P86+[1]Source!Q86+[1]Source!S86+SUM(G145:G146)</f>
        <v>148</v>
      </c>
      <c r="G148" s="39"/>
      <c r="H148" s="39">
        <f xml:space="preserve"> [1]Source!P87+[1]Source!Q87+[1]Source!S87+SUM(I145:I146)</f>
        <v>1049</v>
      </c>
      <c r="I148" s="39"/>
      <c r="O148" s="6">
        <f>F148</f>
        <v>148</v>
      </c>
      <c r="P148" s="6">
        <f>H148</f>
        <v>1049</v>
      </c>
    </row>
    <row r="149" spans="1:22" ht="99.75" x14ac:dyDescent="0.2">
      <c r="A149" s="17" t="str">
        <f>[1]Source!E88</f>
        <v>13</v>
      </c>
      <c r="B149" s="16" t="s">
        <v>59</v>
      </c>
      <c r="C149" s="16" t="str">
        <f>[1]Source!G88</f>
        <v>Экраны из гладких труб с опорами, подвесками и другими креплениями котлов теплопроизводительностью 35 МВт (30 Гкал/ч).Демонтаж фронтового экрана.</v>
      </c>
      <c r="D149" s="14" t="str">
        <f>[1]Source!H88</f>
        <v>т</v>
      </c>
      <c r="E149" s="15">
        <f>[1]Source!I88</f>
        <v>1.05</v>
      </c>
      <c r="F149" s="13">
        <f>IF([1]Source!AK88&lt;&gt; 0, [1]Source!AK88,[1]Source!AL88 + [1]Source!AM88 + [1]Source!AO88)</f>
        <v>1238.28</v>
      </c>
      <c r="G149" s="13"/>
      <c r="H149" s="14" t="str">
        <f>[1]Source!BO89</f>
        <v>. Письмо Минстроя России №7581-ДВ/09 от 05.03.2019</v>
      </c>
      <c r="I149" s="13"/>
      <c r="S149">
        <f>[1]Source!X88</f>
        <v>81</v>
      </c>
      <c r="T149">
        <f>[1]Source!X89</f>
        <v>570</v>
      </c>
      <c r="U149">
        <f>[1]Source!Y88</f>
        <v>61</v>
      </c>
      <c r="V149">
        <f>[1]Source!Y89</f>
        <v>427</v>
      </c>
    </row>
    <row r="150" spans="1:22" ht="63.75" x14ac:dyDescent="0.2">
      <c r="C150" s="20" t="str">
        <f>[1]Source!CN88</f>
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</c>
    </row>
    <row r="151" spans="1:22" x14ac:dyDescent="0.2">
      <c r="C151" s="42" t="s">
        <v>61</v>
      </c>
      <c r="D151" s="42"/>
      <c r="E151" s="42"/>
      <c r="F151" s="42"/>
      <c r="G151" s="42"/>
      <c r="H151" s="42"/>
      <c r="I151" s="42"/>
    </row>
    <row r="152" spans="1:22" ht="14.25" x14ac:dyDescent="0.2">
      <c r="A152" s="17"/>
      <c r="B152" s="16"/>
      <c r="C152" s="16" t="s">
        <v>11</v>
      </c>
      <c r="D152" s="14"/>
      <c r="E152" s="15"/>
      <c r="F152" s="13">
        <f>[1]Source!AO88</f>
        <v>158.91999999999999</v>
      </c>
      <c r="G152" s="13">
        <f>[1]Source!S88</f>
        <v>83</v>
      </c>
      <c r="H152" s="14">
        <f>IF([1]Source!BA89&lt;&gt; 0, [1]Source!BA89, 1)</f>
        <v>7.07</v>
      </c>
      <c r="I152" s="13">
        <f>[1]Source!S89</f>
        <v>586</v>
      </c>
      <c r="R152">
        <f>G152</f>
        <v>83</v>
      </c>
    </row>
    <row r="153" spans="1:22" ht="14.25" x14ac:dyDescent="0.2">
      <c r="A153" s="17"/>
      <c r="B153" s="16"/>
      <c r="C153" s="16" t="s">
        <v>10</v>
      </c>
      <c r="D153" s="14"/>
      <c r="E153" s="15"/>
      <c r="F153" s="13">
        <f>[1]Source!AM88</f>
        <v>353.94</v>
      </c>
      <c r="G153" s="13">
        <f>[1]Source!Q88</f>
        <v>186</v>
      </c>
      <c r="H153" s="14">
        <f>IF([1]Source!BB89&lt;&gt; 0, [1]Source!BB89, 1)</f>
        <v>7.07</v>
      </c>
      <c r="I153" s="13">
        <f>[1]Source!Q89</f>
        <v>1314</v>
      </c>
    </row>
    <row r="154" spans="1:22" ht="14.25" x14ac:dyDescent="0.2">
      <c r="A154" s="17"/>
      <c r="B154" s="16"/>
      <c r="C154" s="16" t="s">
        <v>9</v>
      </c>
      <c r="D154" s="14"/>
      <c r="E154" s="15"/>
      <c r="F154" s="13">
        <f>[1]Source!AN88</f>
        <v>34.81</v>
      </c>
      <c r="G154" s="18">
        <f>[1]Source!R88</f>
        <v>18</v>
      </c>
      <c r="H154" s="14">
        <f>IF([1]Source!BS89&lt;&gt; 0, [1]Source!BS89, 1)</f>
        <v>7.07</v>
      </c>
      <c r="I154" s="18">
        <f>[1]Source!R89</f>
        <v>126</v>
      </c>
      <c r="R154">
        <f>G154</f>
        <v>18</v>
      </c>
    </row>
    <row r="155" spans="1:22" ht="14.25" x14ac:dyDescent="0.2">
      <c r="A155" s="17"/>
      <c r="B155" s="16"/>
      <c r="C155" s="16" t="s">
        <v>7</v>
      </c>
      <c r="D155" s="14" t="s">
        <v>5</v>
      </c>
      <c r="E155" s="15"/>
      <c r="F155" s="13">
        <f>[1]Source!AT88</f>
        <v>80</v>
      </c>
      <c r="G155" s="13">
        <f>SUM(S149:S154)</f>
        <v>81</v>
      </c>
      <c r="H155" s="14"/>
      <c r="I155" s="13">
        <f>SUM(T149:T154)</f>
        <v>570</v>
      </c>
    </row>
    <row r="156" spans="1:22" ht="14.25" x14ac:dyDescent="0.2">
      <c r="A156" s="17"/>
      <c r="B156" s="16"/>
      <c r="C156" s="16" t="s">
        <v>6</v>
      </c>
      <c r="D156" s="14" t="s">
        <v>5</v>
      </c>
      <c r="E156" s="15"/>
      <c r="F156" s="13">
        <f>[1]Source!AU88</f>
        <v>60</v>
      </c>
      <c r="G156" s="13">
        <f>SUM(U149:U155)</f>
        <v>61</v>
      </c>
      <c r="H156" s="14"/>
      <c r="I156" s="13">
        <f>SUM(V149:V155)</f>
        <v>427</v>
      </c>
    </row>
    <row r="157" spans="1:22" ht="14.25" x14ac:dyDescent="0.2">
      <c r="A157" s="11"/>
      <c r="B157" s="10"/>
      <c r="C157" s="10" t="s">
        <v>4</v>
      </c>
      <c r="D157" s="8" t="s">
        <v>3</v>
      </c>
      <c r="E157" s="9">
        <f>[1]Source!AQ88</f>
        <v>18.5</v>
      </c>
      <c r="F157" s="7"/>
      <c r="G157" s="12">
        <f>[1]Source!U89</f>
        <v>9.7125000000000004</v>
      </c>
      <c r="H157" s="8"/>
      <c r="I157" s="7"/>
    </row>
    <row r="158" spans="1:22" ht="15" x14ac:dyDescent="0.25">
      <c r="F158" s="39">
        <f xml:space="preserve"> [1]Source!P88+[1]Source!Q88+[1]Source!S88+SUM(G155:G156)</f>
        <v>411</v>
      </c>
      <c r="G158" s="39"/>
      <c r="H158" s="39">
        <f xml:space="preserve"> [1]Source!P89+[1]Source!Q89+[1]Source!S89+SUM(I155:I156)</f>
        <v>2897</v>
      </c>
      <c r="I158" s="39"/>
      <c r="O158" s="6">
        <f>F158</f>
        <v>411</v>
      </c>
      <c r="P158" s="6">
        <f>H158</f>
        <v>2897</v>
      </c>
    </row>
    <row r="159" spans="1:22" ht="99.75" x14ac:dyDescent="0.2">
      <c r="A159" s="17" t="str">
        <f>[1]Source!E90</f>
        <v>14</v>
      </c>
      <c r="B159" s="16" t="s">
        <v>59</v>
      </c>
      <c r="C159" s="16" t="str">
        <f>[1]Source!G90</f>
        <v>Экраны из гладких труб с опорами, подвесками и другими креплениями котлов теплопроизводительностью 35 МВт (30 Гкал/ч). Демонтаж заднего экрана.</v>
      </c>
      <c r="D159" s="14" t="str">
        <f>[1]Source!H90</f>
        <v>т</v>
      </c>
      <c r="E159" s="15">
        <f>[1]Source!I90</f>
        <v>1.1499999999999999</v>
      </c>
      <c r="F159" s="13">
        <f>IF([1]Source!AK90&lt;&gt; 0, [1]Source!AK90,[1]Source!AL90 + [1]Source!AM90 + [1]Source!AO90)</f>
        <v>1238.28</v>
      </c>
      <c r="G159" s="13"/>
      <c r="H159" s="14" t="str">
        <f>[1]Source!BO91</f>
        <v>. Письмо Минстроя России №7581-ДВ/09 от 05.03.2019</v>
      </c>
      <c r="I159" s="13"/>
      <c r="S159">
        <f>[1]Source!X90</f>
        <v>89</v>
      </c>
      <c r="T159">
        <f>[1]Source!X91</f>
        <v>624</v>
      </c>
      <c r="U159">
        <f>[1]Source!Y90</f>
        <v>67</v>
      </c>
      <c r="V159">
        <f>[1]Source!Y91</f>
        <v>468</v>
      </c>
    </row>
    <row r="160" spans="1:22" ht="63.75" x14ac:dyDescent="0.2">
      <c r="C160" s="20" t="str">
        <f>[1]Source!CN90</f>
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</c>
    </row>
    <row r="161" spans="1:22" x14ac:dyDescent="0.2">
      <c r="C161" s="42" t="s">
        <v>61</v>
      </c>
      <c r="D161" s="42"/>
      <c r="E161" s="42"/>
      <c r="F161" s="42"/>
      <c r="G161" s="42"/>
      <c r="H161" s="42"/>
      <c r="I161" s="42"/>
    </row>
    <row r="162" spans="1:22" ht="14.25" x14ac:dyDescent="0.2">
      <c r="A162" s="17"/>
      <c r="B162" s="16"/>
      <c r="C162" s="16" t="s">
        <v>11</v>
      </c>
      <c r="D162" s="14"/>
      <c r="E162" s="15"/>
      <c r="F162" s="13">
        <f>[1]Source!AO90</f>
        <v>158.91999999999999</v>
      </c>
      <c r="G162" s="13">
        <f>[1]Source!S90</f>
        <v>91</v>
      </c>
      <c r="H162" s="14">
        <f>IF([1]Source!BA91&lt;&gt; 0, [1]Source!BA91, 1)</f>
        <v>7.07</v>
      </c>
      <c r="I162" s="13">
        <f>[1]Source!S91</f>
        <v>642</v>
      </c>
      <c r="R162">
        <f>G162</f>
        <v>91</v>
      </c>
    </row>
    <row r="163" spans="1:22" ht="14.25" x14ac:dyDescent="0.2">
      <c r="A163" s="17"/>
      <c r="B163" s="16"/>
      <c r="C163" s="16" t="s">
        <v>10</v>
      </c>
      <c r="D163" s="14"/>
      <c r="E163" s="15"/>
      <c r="F163" s="13">
        <f>[1]Source!AM90</f>
        <v>353.94</v>
      </c>
      <c r="G163" s="13">
        <f>[1]Source!Q90</f>
        <v>204</v>
      </c>
      <c r="H163" s="14">
        <f>IF([1]Source!BB91&lt;&gt; 0, [1]Source!BB91, 1)</f>
        <v>7.07</v>
      </c>
      <c r="I163" s="13">
        <f>[1]Source!Q91</f>
        <v>1439</v>
      </c>
    </row>
    <row r="164" spans="1:22" ht="14.25" x14ac:dyDescent="0.2">
      <c r="A164" s="17"/>
      <c r="B164" s="16"/>
      <c r="C164" s="16" t="s">
        <v>9</v>
      </c>
      <c r="D164" s="14"/>
      <c r="E164" s="15"/>
      <c r="F164" s="13">
        <f>[1]Source!AN90</f>
        <v>34.81</v>
      </c>
      <c r="G164" s="18">
        <f>[1]Source!R90</f>
        <v>20</v>
      </c>
      <c r="H164" s="14">
        <f>IF([1]Source!BS91&lt;&gt; 0, [1]Source!BS91, 1)</f>
        <v>7.07</v>
      </c>
      <c r="I164" s="18">
        <f>[1]Source!R91</f>
        <v>138</v>
      </c>
      <c r="R164">
        <f>G164</f>
        <v>20</v>
      </c>
    </row>
    <row r="165" spans="1:22" ht="14.25" x14ac:dyDescent="0.2">
      <c r="A165" s="17"/>
      <c r="B165" s="16"/>
      <c r="C165" s="16" t="s">
        <v>7</v>
      </c>
      <c r="D165" s="14" t="s">
        <v>5</v>
      </c>
      <c r="E165" s="15"/>
      <c r="F165" s="13">
        <f>[1]Source!AT90</f>
        <v>80</v>
      </c>
      <c r="G165" s="13">
        <f>SUM(S159:S164)</f>
        <v>89</v>
      </c>
      <c r="H165" s="14"/>
      <c r="I165" s="13">
        <f>SUM(T159:T164)</f>
        <v>624</v>
      </c>
    </row>
    <row r="166" spans="1:22" ht="14.25" x14ac:dyDescent="0.2">
      <c r="A166" s="17"/>
      <c r="B166" s="16"/>
      <c r="C166" s="16" t="s">
        <v>6</v>
      </c>
      <c r="D166" s="14" t="s">
        <v>5</v>
      </c>
      <c r="E166" s="15"/>
      <c r="F166" s="13">
        <f>[1]Source!AU90</f>
        <v>60</v>
      </c>
      <c r="G166" s="13">
        <f>SUM(U159:U165)</f>
        <v>67</v>
      </c>
      <c r="H166" s="14"/>
      <c r="I166" s="13">
        <f>SUM(V159:V165)</f>
        <v>468</v>
      </c>
    </row>
    <row r="167" spans="1:22" ht="14.25" x14ac:dyDescent="0.2">
      <c r="A167" s="11"/>
      <c r="B167" s="10"/>
      <c r="C167" s="10" t="s">
        <v>4</v>
      </c>
      <c r="D167" s="8" t="s">
        <v>3</v>
      </c>
      <c r="E167" s="9">
        <f>[1]Source!AQ90</f>
        <v>18.5</v>
      </c>
      <c r="F167" s="7"/>
      <c r="G167" s="12">
        <f>[1]Source!U91</f>
        <v>10.637499999999999</v>
      </c>
      <c r="H167" s="8"/>
      <c r="I167" s="7"/>
    </row>
    <row r="168" spans="1:22" ht="15" x14ac:dyDescent="0.25">
      <c r="F168" s="39">
        <f xml:space="preserve"> [1]Source!P90+[1]Source!Q90+[1]Source!S90+SUM(G165:G166)</f>
        <v>451</v>
      </c>
      <c r="G168" s="39"/>
      <c r="H168" s="39">
        <f xml:space="preserve"> [1]Source!P91+[1]Source!Q91+[1]Source!S91+SUM(I165:I166)</f>
        <v>3173</v>
      </c>
      <c r="I168" s="39"/>
      <c r="O168" s="6">
        <f>F168</f>
        <v>451</v>
      </c>
      <c r="P168" s="6">
        <f>H168</f>
        <v>3173</v>
      </c>
    </row>
    <row r="169" spans="1:22" ht="99.75" x14ac:dyDescent="0.2">
      <c r="A169" s="17" t="str">
        <f>[1]Source!E92</f>
        <v>15</v>
      </c>
      <c r="B169" s="16" t="s">
        <v>59</v>
      </c>
      <c r="C169" s="16" t="str">
        <f>[1]Source!G92</f>
        <v>Экраны из гладких труб с опорами, подвесками и другими креплениями котлов теплопроизводительностью 35 МВт (30 Гкал/ч). Демонтаж фестонного экрана.</v>
      </c>
      <c r="D169" s="14" t="str">
        <f>[1]Source!H92</f>
        <v>т</v>
      </c>
      <c r="E169" s="15">
        <f>[1]Source!I92</f>
        <v>1.5</v>
      </c>
      <c r="F169" s="13">
        <f>IF([1]Source!AK92&lt;&gt; 0, [1]Source!AK92,[1]Source!AL92 + [1]Source!AM92 + [1]Source!AO92)</f>
        <v>1238.28</v>
      </c>
      <c r="G169" s="13"/>
      <c r="H169" s="14" t="str">
        <f>[1]Source!BO93</f>
        <v>. Письмо Минстроя России №7581-ДВ/09 от 05.03.2019</v>
      </c>
      <c r="I169" s="13"/>
      <c r="S169">
        <f>[1]Source!X92</f>
        <v>116</v>
      </c>
      <c r="T169">
        <f>[1]Source!X93</f>
        <v>814</v>
      </c>
      <c r="U169">
        <f>[1]Source!Y92</f>
        <v>87</v>
      </c>
      <c r="V169">
        <f>[1]Source!Y93</f>
        <v>611</v>
      </c>
    </row>
    <row r="170" spans="1:22" ht="63.75" x14ac:dyDescent="0.2">
      <c r="C170" s="20" t="str">
        <f>[1]Source!CN92</f>
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</c>
    </row>
    <row r="171" spans="1:22" x14ac:dyDescent="0.2">
      <c r="C171" s="42" t="s">
        <v>61</v>
      </c>
      <c r="D171" s="42"/>
      <c r="E171" s="42"/>
      <c r="F171" s="42"/>
      <c r="G171" s="42"/>
      <c r="H171" s="42"/>
      <c r="I171" s="42"/>
    </row>
    <row r="172" spans="1:22" ht="14.25" x14ac:dyDescent="0.2">
      <c r="A172" s="17"/>
      <c r="B172" s="16"/>
      <c r="C172" s="16" t="s">
        <v>11</v>
      </c>
      <c r="D172" s="14"/>
      <c r="E172" s="15"/>
      <c r="F172" s="13">
        <f>[1]Source!AO92</f>
        <v>158.91999999999999</v>
      </c>
      <c r="G172" s="13">
        <f>[1]Source!S92</f>
        <v>119</v>
      </c>
      <c r="H172" s="14">
        <f>IF([1]Source!BA93&lt;&gt; 0, [1]Source!BA93, 1)</f>
        <v>7.07</v>
      </c>
      <c r="I172" s="13">
        <f>[1]Source!S93</f>
        <v>838</v>
      </c>
      <c r="R172">
        <f>G172</f>
        <v>119</v>
      </c>
    </row>
    <row r="173" spans="1:22" ht="14.25" x14ac:dyDescent="0.2">
      <c r="A173" s="17"/>
      <c r="B173" s="16"/>
      <c r="C173" s="16" t="s">
        <v>10</v>
      </c>
      <c r="D173" s="14"/>
      <c r="E173" s="15"/>
      <c r="F173" s="13">
        <f>[1]Source!AM92</f>
        <v>353.94</v>
      </c>
      <c r="G173" s="13">
        <f>[1]Source!Q92</f>
        <v>266</v>
      </c>
      <c r="H173" s="14">
        <f>IF([1]Source!BB93&lt;&gt; 0, [1]Source!BB93, 1)</f>
        <v>7.07</v>
      </c>
      <c r="I173" s="13">
        <f>[1]Source!Q93</f>
        <v>1877</v>
      </c>
    </row>
    <row r="174" spans="1:22" ht="14.25" x14ac:dyDescent="0.2">
      <c r="A174" s="17"/>
      <c r="B174" s="16"/>
      <c r="C174" s="16" t="s">
        <v>9</v>
      </c>
      <c r="D174" s="14"/>
      <c r="E174" s="15"/>
      <c r="F174" s="13">
        <f>[1]Source!AN92</f>
        <v>34.81</v>
      </c>
      <c r="G174" s="18">
        <f>[1]Source!R92</f>
        <v>26</v>
      </c>
      <c r="H174" s="14">
        <f>IF([1]Source!BS93&lt;&gt; 0, [1]Source!BS93, 1)</f>
        <v>7.07</v>
      </c>
      <c r="I174" s="18">
        <f>[1]Source!R93</f>
        <v>180</v>
      </c>
      <c r="R174">
        <f>G174</f>
        <v>26</v>
      </c>
    </row>
    <row r="175" spans="1:22" ht="14.25" x14ac:dyDescent="0.2">
      <c r="A175" s="17"/>
      <c r="B175" s="16"/>
      <c r="C175" s="16" t="s">
        <v>7</v>
      </c>
      <c r="D175" s="14" t="s">
        <v>5</v>
      </c>
      <c r="E175" s="15"/>
      <c r="F175" s="13">
        <f>[1]Source!AT92</f>
        <v>80</v>
      </c>
      <c r="G175" s="13">
        <f>SUM(S169:S174)</f>
        <v>116</v>
      </c>
      <c r="H175" s="14"/>
      <c r="I175" s="13">
        <f>SUM(T169:T174)</f>
        <v>814</v>
      </c>
    </row>
    <row r="176" spans="1:22" ht="14.25" x14ac:dyDescent="0.2">
      <c r="A176" s="17"/>
      <c r="B176" s="16"/>
      <c r="C176" s="16" t="s">
        <v>6</v>
      </c>
      <c r="D176" s="14" t="s">
        <v>5</v>
      </c>
      <c r="E176" s="15"/>
      <c r="F176" s="13">
        <f>[1]Source!AU92</f>
        <v>60</v>
      </c>
      <c r="G176" s="13">
        <f>SUM(U169:U175)</f>
        <v>87</v>
      </c>
      <c r="H176" s="14"/>
      <c r="I176" s="13">
        <f>SUM(V169:V175)</f>
        <v>611</v>
      </c>
    </row>
    <row r="177" spans="1:22" ht="14.25" x14ac:dyDescent="0.2">
      <c r="A177" s="11"/>
      <c r="B177" s="10"/>
      <c r="C177" s="10" t="s">
        <v>4</v>
      </c>
      <c r="D177" s="8" t="s">
        <v>3</v>
      </c>
      <c r="E177" s="9">
        <f>[1]Source!AQ92</f>
        <v>18.5</v>
      </c>
      <c r="F177" s="7"/>
      <c r="G177" s="12">
        <f>[1]Source!U93</f>
        <v>13.875</v>
      </c>
      <c r="H177" s="8"/>
      <c r="I177" s="7"/>
    </row>
    <row r="178" spans="1:22" ht="15" x14ac:dyDescent="0.25">
      <c r="F178" s="39">
        <f xml:space="preserve"> [1]Source!P92+[1]Source!Q92+[1]Source!S92+SUM(G175:G176)</f>
        <v>588</v>
      </c>
      <c r="G178" s="39"/>
      <c r="H178" s="39">
        <f xml:space="preserve"> [1]Source!P93+[1]Source!Q93+[1]Source!S93+SUM(I175:I176)</f>
        <v>4140</v>
      </c>
      <c r="I178" s="39"/>
      <c r="O178" s="6">
        <f>F178</f>
        <v>588</v>
      </c>
      <c r="P178" s="6">
        <f>H178</f>
        <v>4140</v>
      </c>
    </row>
    <row r="179" spans="1:22" ht="114" x14ac:dyDescent="0.2">
      <c r="A179" s="17" t="str">
        <f>[1]Source!E94</f>
        <v>16</v>
      </c>
      <c r="B179" s="16" t="s">
        <v>58</v>
      </c>
      <c r="C179" s="16" t="str">
        <f>[1]Source!G94</f>
        <v>Трубопроводы с арматурой, фасонными частями, опорами и подвесками, включая мазутопровод, магнезитопровод и трубопровод обмывки, котлов теплопроизводительностью 23,26-58,2 МВт (20-50 Гкал/ч). Демонтаж коллекторов.</v>
      </c>
      <c r="D179" s="14" t="str">
        <f>[1]Source!H94</f>
        <v>т</v>
      </c>
      <c r="E179" s="15">
        <f>[1]Source!I94</f>
        <v>2.4500000000000002</v>
      </c>
      <c r="F179" s="13">
        <f>IF([1]Source!AK94&lt;&gt; 0, [1]Source!AK94,[1]Source!AL94 + [1]Source!AM94 + [1]Source!AO94)</f>
        <v>4318.01</v>
      </c>
      <c r="G179" s="13"/>
      <c r="H179" s="14" t="str">
        <f>[1]Source!BO95</f>
        <v>. Письмо Минстроя России №7581-ДВ/09 от 05.03.2019</v>
      </c>
      <c r="I179" s="13"/>
      <c r="S179">
        <f>[1]Source!X94</f>
        <v>2962</v>
      </c>
      <c r="T179">
        <f>[1]Source!X95</f>
        <v>20938</v>
      </c>
      <c r="U179">
        <f>[1]Source!Y94</f>
        <v>2221</v>
      </c>
      <c r="V179">
        <f>[1]Source!Y95</f>
        <v>15704</v>
      </c>
    </row>
    <row r="180" spans="1:22" ht="63.75" x14ac:dyDescent="0.2">
      <c r="C180" s="20" t="str">
        <f>[1]Source!CN94</f>
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</c>
    </row>
    <row r="181" spans="1:22" x14ac:dyDescent="0.2">
      <c r="C181" s="42" t="s">
        <v>61</v>
      </c>
      <c r="D181" s="42"/>
      <c r="E181" s="42"/>
      <c r="F181" s="42"/>
      <c r="G181" s="42"/>
      <c r="H181" s="42"/>
      <c r="I181" s="42"/>
    </row>
    <row r="182" spans="1:22" ht="14.25" x14ac:dyDescent="0.2">
      <c r="A182" s="17"/>
      <c r="B182" s="16"/>
      <c r="C182" s="16" t="s">
        <v>11</v>
      </c>
      <c r="D182" s="14"/>
      <c r="E182" s="15"/>
      <c r="F182" s="13">
        <f>[1]Source!AO94</f>
        <v>2978.76</v>
      </c>
      <c r="G182" s="13">
        <f>[1]Source!S94</f>
        <v>3648</v>
      </c>
      <c r="H182" s="14">
        <f>IF([1]Source!BA95&lt;&gt; 0, [1]Source!BA95, 1)</f>
        <v>7.07</v>
      </c>
      <c r="I182" s="13">
        <f>[1]Source!S95</f>
        <v>25792</v>
      </c>
      <c r="R182">
        <f>G182</f>
        <v>3648</v>
      </c>
    </row>
    <row r="183" spans="1:22" ht="14.25" x14ac:dyDescent="0.2">
      <c r="A183" s="17"/>
      <c r="B183" s="16"/>
      <c r="C183" s="16" t="s">
        <v>10</v>
      </c>
      <c r="D183" s="14"/>
      <c r="E183" s="15"/>
      <c r="F183" s="13">
        <f>[1]Source!AM94</f>
        <v>888.01</v>
      </c>
      <c r="G183" s="13">
        <f>[1]Source!Q94</f>
        <v>1088</v>
      </c>
      <c r="H183" s="14">
        <f>IF([1]Source!BB95&lt;&gt; 0, [1]Source!BB95, 1)</f>
        <v>7.07</v>
      </c>
      <c r="I183" s="13">
        <f>[1]Source!Q95</f>
        <v>7691</v>
      </c>
    </row>
    <row r="184" spans="1:22" ht="14.25" x14ac:dyDescent="0.2">
      <c r="A184" s="17"/>
      <c r="B184" s="16"/>
      <c r="C184" s="16" t="s">
        <v>9</v>
      </c>
      <c r="D184" s="14"/>
      <c r="E184" s="15"/>
      <c r="F184" s="13">
        <f>[1]Source!AN94</f>
        <v>43.58</v>
      </c>
      <c r="G184" s="18">
        <f>[1]Source!R94</f>
        <v>54</v>
      </c>
      <c r="H184" s="14">
        <f>IF([1]Source!BS95&lt;&gt; 0, [1]Source!BS95, 1)</f>
        <v>7.07</v>
      </c>
      <c r="I184" s="18">
        <f>[1]Source!R95</f>
        <v>381</v>
      </c>
      <c r="R184">
        <f>G184</f>
        <v>54</v>
      </c>
    </row>
    <row r="185" spans="1:22" ht="14.25" x14ac:dyDescent="0.2">
      <c r="A185" s="17"/>
      <c r="B185" s="16"/>
      <c r="C185" s="16" t="s">
        <v>7</v>
      </c>
      <c r="D185" s="14" t="s">
        <v>5</v>
      </c>
      <c r="E185" s="15"/>
      <c r="F185" s="13">
        <f>[1]Source!AT94</f>
        <v>80</v>
      </c>
      <c r="G185" s="13">
        <f>SUM(S179:S184)</f>
        <v>2962</v>
      </c>
      <c r="H185" s="14"/>
      <c r="I185" s="13">
        <f>SUM(T179:T184)</f>
        <v>20938</v>
      </c>
    </row>
    <row r="186" spans="1:22" ht="14.25" x14ac:dyDescent="0.2">
      <c r="A186" s="17"/>
      <c r="B186" s="16"/>
      <c r="C186" s="16" t="s">
        <v>6</v>
      </c>
      <c r="D186" s="14" t="s">
        <v>5</v>
      </c>
      <c r="E186" s="15"/>
      <c r="F186" s="13">
        <f>[1]Source!AU94</f>
        <v>60</v>
      </c>
      <c r="G186" s="13">
        <f>SUM(U179:U185)</f>
        <v>2221</v>
      </c>
      <c r="H186" s="14"/>
      <c r="I186" s="13">
        <f>SUM(V179:V185)</f>
        <v>15704</v>
      </c>
    </row>
    <row r="187" spans="1:22" ht="14.25" x14ac:dyDescent="0.2">
      <c r="A187" s="11"/>
      <c r="B187" s="10"/>
      <c r="C187" s="10" t="s">
        <v>4</v>
      </c>
      <c r="D187" s="8" t="s">
        <v>3</v>
      </c>
      <c r="E187" s="9">
        <f>[1]Source!AQ94</f>
        <v>309</v>
      </c>
      <c r="F187" s="7"/>
      <c r="G187" s="12">
        <f>[1]Source!U95</f>
        <v>378.52500000000003</v>
      </c>
      <c r="H187" s="8"/>
      <c r="I187" s="7"/>
    </row>
    <row r="188" spans="1:22" ht="15" x14ac:dyDescent="0.25">
      <c r="F188" s="39">
        <f xml:space="preserve"> [1]Source!P94+[1]Source!Q94+[1]Source!S94+SUM(G185:G186)</f>
        <v>9919</v>
      </c>
      <c r="G188" s="39"/>
      <c r="H188" s="39">
        <f xml:space="preserve"> [1]Source!P95+[1]Source!Q95+[1]Source!S95+SUM(I185:I186)</f>
        <v>70125</v>
      </c>
      <c r="I188" s="39"/>
      <c r="O188" s="6">
        <f>F188</f>
        <v>9919</v>
      </c>
      <c r="P188" s="6">
        <f>H188</f>
        <v>70125</v>
      </c>
    </row>
    <row r="189" spans="1:22" ht="114" x14ac:dyDescent="0.2">
      <c r="A189" s="17" t="str">
        <f>[1]Source!E96</f>
        <v>17</v>
      </c>
      <c r="B189" s="16" t="s">
        <v>58</v>
      </c>
      <c r="C189" s="16" t="str">
        <f>[1]Source!G96</f>
        <v>Трубопроводы с арматурой, фасонными частями, опорами и подвесками, включая мазутопровод, магнезитопровод и трубопровод обмывки, котлов теплопроизводительностью 23,26-58,2 МВт (20-50 Гкал/ч).Трубопроводы диам.25мм.</v>
      </c>
      <c r="D189" s="14" t="str">
        <f>[1]Source!H96</f>
        <v>т</v>
      </c>
      <c r="E189" s="15">
        <f>[1]Source!I96</f>
        <v>0.2445</v>
      </c>
      <c r="F189" s="13">
        <f>IF([1]Source!AK96&lt;&gt; 0, [1]Source!AK96,[1]Source!AL96 + [1]Source!AM96 + [1]Source!AO96)</f>
        <v>4318.01</v>
      </c>
      <c r="G189" s="13"/>
      <c r="H189" s="14" t="str">
        <f>[1]Source!BO97</f>
        <v>. Письмо Минстроя России №7581-ДВ/09 от 05.03.2019</v>
      </c>
      <c r="I189" s="13"/>
      <c r="S189">
        <f>[1]Source!X96</f>
        <v>295</v>
      </c>
      <c r="T189">
        <f>[1]Source!X97</f>
        <v>2090</v>
      </c>
      <c r="U189">
        <f>[1]Source!Y96</f>
        <v>221</v>
      </c>
      <c r="V189">
        <f>[1]Source!Y97</f>
        <v>1567</v>
      </c>
    </row>
    <row r="190" spans="1:22" ht="63.75" x14ac:dyDescent="0.2">
      <c r="C190" s="20" t="str">
        <f>[1]Source!CN96</f>
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</c>
    </row>
    <row r="191" spans="1:22" x14ac:dyDescent="0.2">
      <c r="C191" s="42" t="s">
        <v>61</v>
      </c>
      <c r="D191" s="42"/>
      <c r="E191" s="42"/>
      <c r="F191" s="42"/>
      <c r="G191" s="42"/>
      <c r="H191" s="42"/>
      <c r="I191" s="42"/>
    </row>
    <row r="192" spans="1:22" ht="14.25" x14ac:dyDescent="0.2">
      <c r="A192" s="17"/>
      <c r="B192" s="16"/>
      <c r="C192" s="16" t="s">
        <v>11</v>
      </c>
      <c r="D192" s="14"/>
      <c r="E192" s="15"/>
      <c r="F192" s="13">
        <f>[1]Source!AO96</f>
        <v>2978.76</v>
      </c>
      <c r="G192" s="13">
        <f>[1]Source!S96</f>
        <v>364</v>
      </c>
      <c r="H192" s="14">
        <f>IF([1]Source!BA97&lt;&gt; 0, [1]Source!BA97, 1)</f>
        <v>7.07</v>
      </c>
      <c r="I192" s="13">
        <f>[1]Source!S97</f>
        <v>2574</v>
      </c>
      <c r="R192">
        <f>G192</f>
        <v>364</v>
      </c>
    </row>
    <row r="193" spans="1:22" ht="14.25" x14ac:dyDescent="0.2">
      <c r="A193" s="17"/>
      <c r="B193" s="16"/>
      <c r="C193" s="16" t="s">
        <v>10</v>
      </c>
      <c r="D193" s="14"/>
      <c r="E193" s="15"/>
      <c r="F193" s="13">
        <f>[1]Source!AM96</f>
        <v>888.01</v>
      </c>
      <c r="G193" s="13">
        <f>[1]Source!Q96</f>
        <v>109</v>
      </c>
      <c r="H193" s="14">
        <f>IF([1]Source!BB97&lt;&gt; 0, [1]Source!BB97, 1)</f>
        <v>7.07</v>
      </c>
      <c r="I193" s="13">
        <f>[1]Source!Q97</f>
        <v>768</v>
      </c>
    </row>
    <row r="194" spans="1:22" ht="14.25" x14ac:dyDescent="0.2">
      <c r="A194" s="17"/>
      <c r="B194" s="16"/>
      <c r="C194" s="16" t="s">
        <v>9</v>
      </c>
      <c r="D194" s="14"/>
      <c r="E194" s="15"/>
      <c r="F194" s="13">
        <f>[1]Source!AN96</f>
        <v>43.58</v>
      </c>
      <c r="G194" s="18">
        <f>[1]Source!R96</f>
        <v>5</v>
      </c>
      <c r="H194" s="14">
        <f>IF([1]Source!BS97&lt;&gt; 0, [1]Source!BS97, 1)</f>
        <v>7.07</v>
      </c>
      <c r="I194" s="18">
        <f>[1]Source!R97</f>
        <v>38</v>
      </c>
      <c r="R194">
        <f>G194</f>
        <v>5</v>
      </c>
    </row>
    <row r="195" spans="1:22" ht="14.25" x14ac:dyDescent="0.2">
      <c r="A195" s="17"/>
      <c r="B195" s="16"/>
      <c r="C195" s="16" t="s">
        <v>7</v>
      </c>
      <c r="D195" s="14" t="s">
        <v>5</v>
      </c>
      <c r="E195" s="15"/>
      <c r="F195" s="13">
        <f>[1]Source!AT96</f>
        <v>80</v>
      </c>
      <c r="G195" s="13">
        <f>SUM(S189:S194)</f>
        <v>295</v>
      </c>
      <c r="H195" s="14"/>
      <c r="I195" s="13">
        <f>SUM(T189:T194)</f>
        <v>2090</v>
      </c>
    </row>
    <row r="196" spans="1:22" ht="14.25" x14ac:dyDescent="0.2">
      <c r="A196" s="17"/>
      <c r="B196" s="16"/>
      <c r="C196" s="16" t="s">
        <v>6</v>
      </c>
      <c r="D196" s="14" t="s">
        <v>5</v>
      </c>
      <c r="E196" s="15"/>
      <c r="F196" s="13">
        <f>[1]Source!AU96</f>
        <v>60</v>
      </c>
      <c r="G196" s="13">
        <f>SUM(U189:U195)</f>
        <v>221</v>
      </c>
      <c r="H196" s="14"/>
      <c r="I196" s="13">
        <f>SUM(V189:V195)</f>
        <v>1567</v>
      </c>
    </row>
    <row r="197" spans="1:22" ht="14.25" x14ac:dyDescent="0.2">
      <c r="A197" s="11"/>
      <c r="B197" s="10"/>
      <c r="C197" s="10" t="s">
        <v>4</v>
      </c>
      <c r="D197" s="8" t="s">
        <v>3</v>
      </c>
      <c r="E197" s="9">
        <f>[1]Source!AQ96</f>
        <v>309</v>
      </c>
      <c r="F197" s="7"/>
      <c r="G197" s="12">
        <f>[1]Source!U97</f>
        <v>37.77525</v>
      </c>
      <c r="H197" s="8"/>
      <c r="I197" s="7"/>
    </row>
    <row r="198" spans="1:22" ht="15" x14ac:dyDescent="0.25">
      <c r="F198" s="39">
        <f xml:space="preserve"> [1]Source!P96+[1]Source!Q96+[1]Source!S96+SUM(G195:G196)</f>
        <v>989</v>
      </c>
      <c r="G198" s="39"/>
      <c r="H198" s="39">
        <f xml:space="preserve"> [1]Source!P97+[1]Source!Q97+[1]Source!S97+SUM(I195:I196)</f>
        <v>6999</v>
      </c>
      <c r="I198" s="39"/>
      <c r="O198" s="6">
        <f>F198</f>
        <v>989</v>
      </c>
      <c r="P198" s="6">
        <f>H198</f>
        <v>6999</v>
      </c>
    </row>
    <row r="200" spans="1:22" ht="15" x14ac:dyDescent="0.25">
      <c r="A200" s="38" t="str">
        <f>CONCATENATE("Итого по разделу: ",IF([1]Source!G99&lt;&gt;"Новый раздел", [1]Source!G99, ""))</f>
        <v>Итого по разделу: демонтажные работы</v>
      </c>
      <c r="B200" s="38"/>
      <c r="C200" s="38"/>
      <c r="D200" s="38"/>
      <c r="E200" s="38"/>
      <c r="F200" s="39">
        <f>SUM(O118:O199)</f>
        <v>16750</v>
      </c>
      <c r="G200" s="40"/>
      <c r="H200" s="39">
        <f>SUM(P118:P199)</f>
        <v>118381</v>
      </c>
      <c r="I200" s="40"/>
    </row>
    <row r="204" spans="1:22" ht="16.5" x14ac:dyDescent="0.25">
      <c r="A204" s="41" t="str">
        <f>CONCATENATE("Раздел: ",IF([1]Source!G128&lt;&gt;"Новый раздел", [1]Source!G128, ""))</f>
        <v>Раздел: монтажные работы</v>
      </c>
      <c r="B204" s="41"/>
      <c r="C204" s="41"/>
      <c r="D204" s="41"/>
      <c r="E204" s="41"/>
      <c r="F204" s="41"/>
      <c r="G204" s="41"/>
      <c r="H204" s="41"/>
      <c r="I204" s="41"/>
    </row>
    <row r="205" spans="1:22" ht="99.75" x14ac:dyDescent="0.2">
      <c r="A205" s="17" t="str">
        <f>[1]Source!E132</f>
        <v>18</v>
      </c>
      <c r="B205" s="16" t="s">
        <v>60</v>
      </c>
      <c r="C205" s="16" t="str">
        <f>[1]Source!G132</f>
        <v>Поверхность конвективная с креплениями котлов теплопроизводительностью 35-58,2 МВт (30-50 Гкал/ч)</v>
      </c>
      <c r="D205" s="14" t="str">
        <f>[1]Source!H132</f>
        <v>т</v>
      </c>
      <c r="E205" s="15">
        <f>[1]Source!I132</f>
        <v>4.4000000000000004</v>
      </c>
      <c r="F205" s="13">
        <f>IF([1]Source!AK132&lt;&gt; 0, [1]Source!AK132,[1]Source!AL132 + [1]Source!AM132 + [1]Source!AO132)</f>
        <v>1241.7</v>
      </c>
      <c r="G205" s="13"/>
      <c r="H205" s="14" t="str">
        <f>[1]Source!BO133</f>
        <v>. Письмо Минстроя России №7581-ДВ/09 от 05.03.2019</v>
      </c>
      <c r="I205" s="13"/>
      <c r="S205">
        <f>[1]Source!X132</f>
        <v>1578</v>
      </c>
      <c r="T205">
        <f>[1]Source!X133</f>
        <v>11150</v>
      </c>
      <c r="U205">
        <f>[1]Source!Y132</f>
        <v>1183</v>
      </c>
      <c r="V205">
        <f>[1]Source!Y133</f>
        <v>8362</v>
      </c>
    </row>
    <row r="206" spans="1:22" ht="14.25" x14ac:dyDescent="0.2">
      <c r="A206" s="17"/>
      <c r="B206" s="16"/>
      <c r="C206" s="16" t="s">
        <v>11</v>
      </c>
      <c r="D206" s="14"/>
      <c r="E206" s="15"/>
      <c r="F206" s="13">
        <f>[1]Source!AO132</f>
        <v>404.48</v>
      </c>
      <c r="G206" s="13">
        <f>[1]Source!S132</f>
        <v>1778</v>
      </c>
      <c r="H206" s="14">
        <f>IF([1]Source!BA133&lt;&gt; 0, [1]Source!BA133, 1)</f>
        <v>7.07</v>
      </c>
      <c r="I206" s="13">
        <f>[1]Source!S133</f>
        <v>12568</v>
      </c>
      <c r="R206">
        <f>G206</f>
        <v>1778</v>
      </c>
    </row>
    <row r="207" spans="1:22" ht="14.25" x14ac:dyDescent="0.2">
      <c r="A207" s="17"/>
      <c r="B207" s="16"/>
      <c r="C207" s="16" t="s">
        <v>10</v>
      </c>
      <c r="D207" s="14"/>
      <c r="E207" s="15"/>
      <c r="F207" s="13">
        <f>[1]Source!AM132</f>
        <v>499.35</v>
      </c>
      <c r="G207" s="13">
        <f>[1]Source!Q132</f>
        <v>2196</v>
      </c>
      <c r="H207" s="14">
        <f>IF([1]Source!BB133&lt;&gt; 0, [1]Source!BB133, 1)</f>
        <v>7.07</v>
      </c>
      <c r="I207" s="13">
        <f>[1]Source!Q133</f>
        <v>15523</v>
      </c>
    </row>
    <row r="208" spans="1:22" ht="14.25" x14ac:dyDescent="0.2">
      <c r="A208" s="17"/>
      <c r="B208" s="16"/>
      <c r="C208" s="16" t="s">
        <v>9</v>
      </c>
      <c r="D208" s="14"/>
      <c r="E208" s="15"/>
      <c r="F208" s="13">
        <f>[1]Source!AN132</f>
        <v>43.9</v>
      </c>
      <c r="G208" s="18">
        <f>[1]Source!R132</f>
        <v>194</v>
      </c>
      <c r="H208" s="14">
        <f>IF([1]Source!BS133&lt;&gt; 0, [1]Source!BS133, 1)</f>
        <v>7.07</v>
      </c>
      <c r="I208" s="18">
        <f>[1]Source!R133</f>
        <v>1369</v>
      </c>
      <c r="R208">
        <f>G208</f>
        <v>194</v>
      </c>
    </row>
    <row r="209" spans="1:22" ht="14.25" x14ac:dyDescent="0.2">
      <c r="A209" s="17"/>
      <c r="B209" s="16"/>
      <c r="C209" s="16" t="s">
        <v>8</v>
      </c>
      <c r="D209" s="14"/>
      <c r="E209" s="15"/>
      <c r="F209" s="13">
        <f>[1]Source!AL132</f>
        <v>337.87</v>
      </c>
      <c r="G209" s="13">
        <f>[1]Source!P132</f>
        <v>1487</v>
      </c>
      <c r="H209" s="14">
        <f>IF([1]Source!BC133&lt;&gt; 0, [1]Source!BC133, 1)</f>
        <v>7.07</v>
      </c>
      <c r="I209" s="13">
        <f>[1]Source!P133</f>
        <v>10515</v>
      </c>
    </row>
    <row r="210" spans="1:22" ht="14.25" x14ac:dyDescent="0.2">
      <c r="A210" s="17"/>
      <c r="B210" s="16"/>
      <c r="C210" s="16" t="s">
        <v>7</v>
      </c>
      <c r="D210" s="14" t="s">
        <v>5</v>
      </c>
      <c r="E210" s="15"/>
      <c r="F210" s="13">
        <f>[1]Source!AT132</f>
        <v>80</v>
      </c>
      <c r="G210" s="13">
        <f>SUM(S205:S209)</f>
        <v>1578</v>
      </c>
      <c r="H210" s="14"/>
      <c r="I210" s="13">
        <f>SUM(T205:T209)</f>
        <v>11150</v>
      </c>
    </row>
    <row r="211" spans="1:22" ht="14.25" x14ac:dyDescent="0.2">
      <c r="A211" s="17"/>
      <c r="B211" s="16"/>
      <c r="C211" s="16" t="s">
        <v>6</v>
      </c>
      <c r="D211" s="14" t="s">
        <v>5</v>
      </c>
      <c r="E211" s="15"/>
      <c r="F211" s="13">
        <f>[1]Source!AU132</f>
        <v>60</v>
      </c>
      <c r="G211" s="13">
        <f>SUM(U205:U210)</f>
        <v>1183</v>
      </c>
      <c r="H211" s="14"/>
      <c r="I211" s="13">
        <f>SUM(V205:V210)</f>
        <v>8362</v>
      </c>
    </row>
    <row r="212" spans="1:22" ht="14.25" x14ac:dyDescent="0.2">
      <c r="A212" s="11"/>
      <c r="B212" s="10"/>
      <c r="C212" s="10" t="s">
        <v>4</v>
      </c>
      <c r="D212" s="8" t="s">
        <v>3</v>
      </c>
      <c r="E212" s="9">
        <f>[1]Source!AQ132</f>
        <v>41.4</v>
      </c>
      <c r="F212" s="7"/>
      <c r="G212" s="12">
        <f>[1]Source!U133</f>
        <v>182.16</v>
      </c>
      <c r="H212" s="8"/>
      <c r="I212" s="7"/>
    </row>
    <row r="213" spans="1:22" ht="15" x14ac:dyDescent="0.25">
      <c r="F213" s="39">
        <f xml:space="preserve"> [1]Source!P132+[1]Source!Q132+[1]Source!S132+SUM(G210:G211)</f>
        <v>8222</v>
      </c>
      <c r="G213" s="39"/>
      <c r="H213" s="39">
        <f xml:space="preserve"> [1]Source!P133+[1]Source!Q133+[1]Source!S133+SUM(I210:I211)</f>
        <v>58118</v>
      </c>
      <c r="I213" s="39"/>
      <c r="O213" s="6">
        <f>F213</f>
        <v>8222</v>
      </c>
      <c r="P213" s="6">
        <f>H213</f>
        <v>58118</v>
      </c>
    </row>
    <row r="214" spans="1:22" ht="99.75" x14ac:dyDescent="0.2">
      <c r="A214" s="17" t="str">
        <f>[1]Source!E134</f>
        <v>19</v>
      </c>
      <c r="B214" s="16" t="s">
        <v>59</v>
      </c>
      <c r="C214" s="16" t="str">
        <f>[1]Source!G134</f>
        <v>Экраны из гладких труб с опорами, подвесками и другими креплениями котлов теплопроизводительностью 35 МВт (30 Гкал/ч). Монтаж бокового экрана.</v>
      </c>
      <c r="D214" s="14" t="str">
        <f>[1]Source!H134</f>
        <v>т</v>
      </c>
      <c r="E214" s="15">
        <f>[1]Source!I134</f>
        <v>2.2400000000000002</v>
      </c>
      <c r="F214" s="13">
        <f>IF([1]Source!AK134&lt;&gt; 0, [1]Source!AK134,[1]Source!AL134 + [1]Source!AM134 + [1]Source!AO134)</f>
        <v>1238.28</v>
      </c>
      <c r="G214" s="13"/>
      <c r="H214" s="14" t="str">
        <f>[1]Source!BO135</f>
        <v>. Письмо Минстроя России №7581-ДВ/09 от 05.03.2019</v>
      </c>
      <c r="I214" s="13"/>
      <c r="S214">
        <f>[1]Source!X134</f>
        <v>347</v>
      </c>
      <c r="T214">
        <f>[1]Source!X135</f>
        <v>2458</v>
      </c>
      <c r="U214">
        <f>[1]Source!Y134</f>
        <v>260</v>
      </c>
      <c r="V214">
        <f>[1]Source!Y135</f>
        <v>1843</v>
      </c>
    </row>
    <row r="215" spans="1:22" ht="14.25" x14ac:dyDescent="0.2">
      <c r="A215" s="17"/>
      <c r="B215" s="16"/>
      <c r="C215" s="16" t="s">
        <v>11</v>
      </c>
      <c r="D215" s="14"/>
      <c r="E215" s="15"/>
      <c r="F215" s="13">
        <f>[1]Source!AO134</f>
        <v>158.91999999999999</v>
      </c>
      <c r="G215" s="13">
        <f>[1]Source!S134</f>
        <v>356</v>
      </c>
      <c r="H215" s="14">
        <f>IF([1]Source!BA135&lt;&gt; 0, [1]Source!BA135, 1)</f>
        <v>7.07</v>
      </c>
      <c r="I215" s="13">
        <f>[1]Source!S135</f>
        <v>2518</v>
      </c>
      <c r="R215">
        <f>G215</f>
        <v>356</v>
      </c>
    </row>
    <row r="216" spans="1:22" ht="14.25" x14ac:dyDescent="0.2">
      <c r="A216" s="17"/>
      <c r="B216" s="16"/>
      <c r="C216" s="16" t="s">
        <v>10</v>
      </c>
      <c r="D216" s="14"/>
      <c r="E216" s="15"/>
      <c r="F216" s="13">
        <f>[1]Source!AM134</f>
        <v>353.94</v>
      </c>
      <c r="G216" s="13">
        <f>[1]Source!Q134</f>
        <v>793</v>
      </c>
      <c r="H216" s="14">
        <f>IF([1]Source!BB135&lt;&gt; 0, [1]Source!BB135, 1)</f>
        <v>7.07</v>
      </c>
      <c r="I216" s="13">
        <f>[1]Source!Q135</f>
        <v>5606</v>
      </c>
    </row>
    <row r="217" spans="1:22" ht="14.25" x14ac:dyDescent="0.2">
      <c r="A217" s="17"/>
      <c r="B217" s="16"/>
      <c r="C217" s="16" t="s">
        <v>9</v>
      </c>
      <c r="D217" s="14"/>
      <c r="E217" s="15"/>
      <c r="F217" s="13">
        <f>[1]Source!AN134</f>
        <v>34.81</v>
      </c>
      <c r="G217" s="18">
        <f>[1]Source!R134</f>
        <v>78</v>
      </c>
      <c r="H217" s="14">
        <f>IF([1]Source!BS135&lt;&gt; 0, [1]Source!BS135, 1)</f>
        <v>7.07</v>
      </c>
      <c r="I217" s="18">
        <f>[1]Source!R135</f>
        <v>554</v>
      </c>
      <c r="R217">
        <f>G217</f>
        <v>78</v>
      </c>
    </row>
    <row r="218" spans="1:22" ht="14.25" x14ac:dyDescent="0.2">
      <c r="A218" s="17"/>
      <c r="B218" s="16"/>
      <c r="C218" s="16" t="s">
        <v>8</v>
      </c>
      <c r="D218" s="14"/>
      <c r="E218" s="15"/>
      <c r="F218" s="13">
        <f>[1]Source!AL134</f>
        <v>725.42</v>
      </c>
      <c r="G218" s="13">
        <f>[1]Source!P134</f>
        <v>1624</v>
      </c>
      <c r="H218" s="14">
        <f>IF([1]Source!BC135&lt;&gt; 0, [1]Source!BC135, 1)</f>
        <v>7.07</v>
      </c>
      <c r="I218" s="13">
        <f>[1]Source!P135</f>
        <v>11482</v>
      </c>
    </row>
    <row r="219" spans="1:22" ht="14.25" x14ac:dyDescent="0.2">
      <c r="A219" s="17"/>
      <c r="B219" s="16"/>
      <c r="C219" s="16" t="s">
        <v>7</v>
      </c>
      <c r="D219" s="14" t="s">
        <v>5</v>
      </c>
      <c r="E219" s="15"/>
      <c r="F219" s="13">
        <f>[1]Source!AT134</f>
        <v>80</v>
      </c>
      <c r="G219" s="13">
        <f>SUM(S214:S218)</f>
        <v>347</v>
      </c>
      <c r="H219" s="14"/>
      <c r="I219" s="13">
        <f>SUM(T214:T218)</f>
        <v>2458</v>
      </c>
    </row>
    <row r="220" spans="1:22" ht="14.25" x14ac:dyDescent="0.2">
      <c r="A220" s="17"/>
      <c r="B220" s="16"/>
      <c r="C220" s="16" t="s">
        <v>6</v>
      </c>
      <c r="D220" s="14" t="s">
        <v>5</v>
      </c>
      <c r="E220" s="15"/>
      <c r="F220" s="13">
        <f>[1]Source!AU134</f>
        <v>60</v>
      </c>
      <c r="G220" s="13">
        <f>SUM(U214:U219)</f>
        <v>260</v>
      </c>
      <c r="H220" s="14"/>
      <c r="I220" s="13">
        <f>SUM(V214:V219)</f>
        <v>1843</v>
      </c>
    </row>
    <row r="221" spans="1:22" ht="14.25" x14ac:dyDescent="0.2">
      <c r="A221" s="11"/>
      <c r="B221" s="10"/>
      <c r="C221" s="10" t="s">
        <v>4</v>
      </c>
      <c r="D221" s="8" t="s">
        <v>3</v>
      </c>
      <c r="E221" s="9">
        <f>[1]Source!AQ134</f>
        <v>18.5</v>
      </c>
      <c r="F221" s="7"/>
      <c r="G221" s="12">
        <f>[1]Source!U135</f>
        <v>41.440000000000005</v>
      </c>
      <c r="H221" s="8"/>
      <c r="I221" s="7"/>
    </row>
    <row r="222" spans="1:22" ht="15" x14ac:dyDescent="0.25">
      <c r="F222" s="39">
        <f xml:space="preserve"> [1]Source!P134+[1]Source!Q134+[1]Source!S134+SUM(G219:G220)</f>
        <v>3380</v>
      </c>
      <c r="G222" s="39"/>
      <c r="H222" s="39">
        <f xml:space="preserve"> [1]Source!P135+[1]Source!Q135+[1]Source!S135+SUM(I219:I220)</f>
        <v>23907</v>
      </c>
      <c r="I222" s="39"/>
      <c r="O222" s="6">
        <f>F222</f>
        <v>3380</v>
      </c>
      <c r="P222" s="6">
        <f>H222</f>
        <v>23907</v>
      </c>
    </row>
    <row r="223" spans="1:22" ht="99.75" x14ac:dyDescent="0.2">
      <c r="A223" s="17" t="str">
        <f>[1]Source!E136</f>
        <v>20</v>
      </c>
      <c r="B223" s="16" t="s">
        <v>59</v>
      </c>
      <c r="C223" s="16" t="str">
        <f>[1]Source!G136</f>
        <v>Экраны из гладких труб с опорами, подвесками и другими креплениями котлов теплопроизводительностью 35 МВт (30 Гкал/ч). Монтаж поворотного экрана.</v>
      </c>
      <c r="D223" s="14" t="str">
        <f>[1]Source!H136</f>
        <v>т</v>
      </c>
      <c r="E223" s="15">
        <f>[1]Source!I136</f>
        <v>0.38</v>
      </c>
      <c r="F223" s="13">
        <f>IF([1]Source!AK136&lt;&gt; 0, [1]Source!AK136,[1]Source!AL136 + [1]Source!AM136 + [1]Source!AO136)</f>
        <v>1238.28</v>
      </c>
      <c r="G223" s="13"/>
      <c r="H223" s="14" t="str">
        <f>[1]Source!BO137</f>
        <v>. Письмо Минстроя России №7581-ДВ/09 от 05.03.2019</v>
      </c>
      <c r="I223" s="13"/>
      <c r="S223">
        <f>[1]Source!X136</f>
        <v>58</v>
      </c>
      <c r="T223">
        <f>[1]Source!X137</f>
        <v>417</v>
      </c>
      <c r="U223">
        <f>[1]Source!Y136</f>
        <v>44</v>
      </c>
      <c r="V223">
        <f>[1]Source!Y137</f>
        <v>313</v>
      </c>
    </row>
    <row r="224" spans="1:22" ht="14.25" x14ac:dyDescent="0.2">
      <c r="A224" s="17"/>
      <c r="B224" s="16"/>
      <c r="C224" s="16" t="s">
        <v>11</v>
      </c>
      <c r="D224" s="14"/>
      <c r="E224" s="15"/>
      <c r="F224" s="13">
        <f>[1]Source!AO136</f>
        <v>158.91999999999999</v>
      </c>
      <c r="G224" s="13">
        <f>[1]Source!S136</f>
        <v>60</v>
      </c>
      <c r="H224" s="14">
        <f>IF([1]Source!BA137&lt;&gt; 0, [1]Source!BA137, 1)</f>
        <v>7.07</v>
      </c>
      <c r="I224" s="13">
        <f>[1]Source!S137</f>
        <v>427</v>
      </c>
      <c r="R224">
        <f>G224</f>
        <v>60</v>
      </c>
    </row>
    <row r="225" spans="1:22" ht="14.25" x14ac:dyDescent="0.2">
      <c r="A225" s="17"/>
      <c r="B225" s="16"/>
      <c r="C225" s="16" t="s">
        <v>10</v>
      </c>
      <c r="D225" s="14"/>
      <c r="E225" s="15"/>
      <c r="F225" s="13">
        <f>[1]Source!AM136</f>
        <v>353.94</v>
      </c>
      <c r="G225" s="13">
        <f>[1]Source!Q136</f>
        <v>135</v>
      </c>
      <c r="H225" s="14">
        <f>IF([1]Source!BB137&lt;&gt; 0, [1]Source!BB137, 1)</f>
        <v>7.07</v>
      </c>
      <c r="I225" s="13">
        <f>[1]Source!Q137</f>
        <v>951</v>
      </c>
    </row>
    <row r="226" spans="1:22" ht="14.25" x14ac:dyDescent="0.2">
      <c r="A226" s="17"/>
      <c r="B226" s="16"/>
      <c r="C226" s="16" t="s">
        <v>9</v>
      </c>
      <c r="D226" s="14"/>
      <c r="E226" s="15"/>
      <c r="F226" s="13">
        <f>[1]Source!AN136</f>
        <v>34.81</v>
      </c>
      <c r="G226" s="18">
        <f>[1]Source!R136</f>
        <v>13</v>
      </c>
      <c r="H226" s="14">
        <f>IF([1]Source!BS137&lt;&gt; 0, [1]Source!BS137, 1)</f>
        <v>7.07</v>
      </c>
      <c r="I226" s="18">
        <f>[1]Source!R137</f>
        <v>94</v>
      </c>
      <c r="R226">
        <f>G226</f>
        <v>13</v>
      </c>
    </row>
    <row r="227" spans="1:22" ht="14.25" x14ac:dyDescent="0.2">
      <c r="A227" s="17"/>
      <c r="B227" s="16"/>
      <c r="C227" s="16" t="s">
        <v>8</v>
      </c>
      <c r="D227" s="14"/>
      <c r="E227" s="15"/>
      <c r="F227" s="13">
        <f>[1]Source!AL136</f>
        <v>725.42</v>
      </c>
      <c r="G227" s="13">
        <f>[1]Source!P136</f>
        <v>276</v>
      </c>
      <c r="H227" s="14">
        <f>IF([1]Source!BC137&lt;&gt; 0, [1]Source!BC137, 1)</f>
        <v>7.07</v>
      </c>
      <c r="I227" s="13">
        <f>[1]Source!P137</f>
        <v>1948</v>
      </c>
    </row>
    <row r="228" spans="1:22" ht="14.25" x14ac:dyDescent="0.2">
      <c r="A228" s="17"/>
      <c r="B228" s="16"/>
      <c r="C228" s="16" t="s">
        <v>7</v>
      </c>
      <c r="D228" s="14" t="s">
        <v>5</v>
      </c>
      <c r="E228" s="15"/>
      <c r="F228" s="13">
        <f>[1]Source!AT136</f>
        <v>80</v>
      </c>
      <c r="G228" s="13">
        <f>SUM(S223:S227)</f>
        <v>58</v>
      </c>
      <c r="H228" s="14"/>
      <c r="I228" s="13">
        <f>SUM(T223:T227)</f>
        <v>417</v>
      </c>
    </row>
    <row r="229" spans="1:22" ht="14.25" x14ac:dyDescent="0.2">
      <c r="A229" s="17"/>
      <c r="B229" s="16"/>
      <c r="C229" s="16" t="s">
        <v>6</v>
      </c>
      <c r="D229" s="14" t="s">
        <v>5</v>
      </c>
      <c r="E229" s="15"/>
      <c r="F229" s="13">
        <f>[1]Source!AU136</f>
        <v>60</v>
      </c>
      <c r="G229" s="13">
        <f>SUM(U223:U228)</f>
        <v>44</v>
      </c>
      <c r="H229" s="14"/>
      <c r="I229" s="13">
        <f>SUM(V223:V228)</f>
        <v>313</v>
      </c>
    </row>
    <row r="230" spans="1:22" ht="14.25" x14ac:dyDescent="0.2">
      <c r="A230" s="11"/>
      <c r="B230" s="10"/>
      <c r="C230" s="10" t="s">
        <v>4</v>
      </c>
      <c r="D230" s="8" t="s">
        <v>3</v>
      </c>
      <c r="E230" s="9">
        <f>[1]Source!AQ136</f>
        <v>18.5</v>
      </c>
      <c r="F230" s="7"/>
      <c r="G230" s="12">
        <f>[1]Source!U137</f>
        <v>7.03</v>
      </c>
      <c r="H230" s="8"/>
      <c r="I230" s="7"/>
    </row>
    <row r="231" spans="1:22" ht="15" x14ac:dyDescent="0.25">
      <c r="F231" s="39">
        <f xml:space="preserve"> [1]Source!P136+[1]Source!Q136+[1]Source!S136+SUM(G228:G229)</f>
        <v>573</v>
      </c>
      <c r="G231" s="39"/>
      <c r="H231" s="39">
        <f xml:space="preserve"> [1]Source!P137+[1]Source!Q137+[1]Source!S137+SUM(I228:I229)</f>
        <v>4056</v>
      </c>
      <c r="I231" s="39"/>
      <c r="O231" s="6">
        <f>F231</f>
        <v>573</v>
      </c>
      <c r="P231" s="6">
        <f>H231</f>
        <v>4056</v>
      </c>
    </row>
    <row r="232" spans="1:22" ht="99.75" x14ac:dyDescent="0.2">
      <c r="A232" s="17" t="str">
        <f>[1]Source!E138</f>
        <v>21</v>
      </c>
      <c r="B232" s="16" t="s">
        <v>59</v>
      </c>
      <c r="C232" s="16" t="str">
        <f>[1]Source!G138</f>
        <v>Экраны из гладких труб с опорами, подвесками и другими креплениями котлов теплопроизводительностью 35 МВт (30 Гкал/ч). Монтаж фронтового  экрана.</v>
      </c>
      <c r="D232" s="14" t="str">
        <f>[1]Source!H138</f>
        <v>т</v>
      </c>
      <c r="E232" s="15">
        <f>[1]Source!I138</f>
        <v>1.05</v>
      </c>
      <c r="F232" s="13">
        <f>IF([1]Source!AK138&lt;&gt; 0, [1]Source!AK138,[1]Source!AL138 + [1]Source!AM138 + [1]Source!AO138)</f>
        <v>1238.28</v>
      </c>
      <c r="G232" s="13"/>
      <c r="H232" s="14" t="str">
        <f>[1]Source!BO139</f>
        <v>. Письмо Минстроя России №7581-ДВ/09 от 05.03.2019</v>
      </c>
      <c r="I232" s="13"/>
      <c r="S232">
        <f>[1]Source!X138</f>
        <v>163</v>
      </c>
      <c r="T232">
        <f>[1]Source!X139</f>
        <v>1152</v>
      </c>
      <c r="U232">
        <f>[1]Source!Y138</f>
        <v>122</v>
      </c>
      <c r="V232">
        <f>[1]Source!Y139</f>
        <v>864</v>
      </c>
    </row>
    <row r="233" spans="1:22" ht="14.25" x14ac:dyDescent="0.2">
      <c r="A233" s="17"/>
      <c r="B233" s="16"/>
      <c r="C233" s="16" t="s">
        <v>11</v>
      </c>
      <c r="D233" s="14"/>
      <c r="E233" s="15"/>
      <c r="F233" s="13">
        <f>[1]Source!AO138</f>
        <v>158.91999999999999</v>
      </c>
      <c r="G233" s="13">
        <f>[1]Source!S138</f>
        <v>167</v>
      </c>
      <c r="H233" s="14">
        <f>IF([1]Source!BA139&lt;&gt; 0, [1]Source!BA139, 1)</f>
        <v>7.07</v>
      </c>
      <c r="I233" s="13">
        <f>[1]Source!S139</f>
        <v>1180</v>
      </c>
      <c r="R233">
        <f>G233</f>
        <v>167</v>
      </c>
    </row>
    <row r="234" spans="1:22" ht="14.25" x14ac:dyDescent="0.2">
      <c r="A234" s="17"/>
      <c r="B234" s="16"/>
      <c r="C234" s="16" t="s">
        <v>10</v>
      </c>
      <c r="D234" s="14"/>
      <c r="E234" s="15"/>
      <c r="F234" s="13">
        <f>[1]Source!AM138</f>
        <v>353.94</v>
      </c>
      <c r="G234" s="13">
        <f>[1]Source!Q138</f>
        <v>372</v>
      </c>
      <c r="H234" s="14">
        <f>IF([1]Source!BB139&lt;&gt; 0, [1]Source!BB139, 1)</f>
        <v>7.07</v>
      </c>
      <c r="I234" s="13">
        <f>[1]Source!Q139</f>
        <v>2628</v>
      </c>
    </row>
    <row r="235" spans="1:22" ht="14.25" x14ac:dyDescent="0.2">
      <c r="A235" s="17"/>
      <c r="B235" s="16"/>
      <c r="C235" s="16" t="s">
        <v>9</v>
      </c>
      <c r="D235" s="14"/>
      <c r="E235" s="15"/>
      <c r="F235" s="13">
        <f>[1]Source!AN138</f>
        <v>34.81</v>
      </c>
      <c r="G235" s="18">
        <f>[1]Source!R138</f>
        <v>37</v>
      </c>
      <c r="H235" s="14">
        <f>IF([1]Source!BS139&lt;&gt; 0, [1]Source!BS139, 1)</f>
        <v>7.07</v>
      </c>
      <c r="I235" s="18">
        <f>[1]Source!R139</f>
        <v>260</v>
      </c>
      <c r="R235">
        <f>G235</f>
        <v>37</v>
      </c>
    </row>
    <row r="236" spans="1:22" ht="14.25" x14ac:dyDescent="0.2">
      <c r="A236" s="17"/>
      <c r="B236" s="16"/>
      <c r="C236" s="16" t="s">
        <v>8</v>
      </c>
      <c r="D236" s="14"/>
      <c r="E236" s="15"/>
      <c r="F236" s="13">
        <f>[1]Source!AL138</f>
        <v>725.42</v>
      </c>
      <c r="G236" s="13">
        <f>[1]Source!P138</f>
        <v>761</v>
      </c>
      <c r="H236" s="14">
        <f>IF([1]Source!BC139&lt;&gt; 0, [1]Source!BC139, 1)</f>
        <v>7.07</v>
      </c>
      <c r="I236" s="13">
        <f>[1]Source!P139</f>
        <v>5382</v>
      </c>
    </row>
    <row r="237" spans="1:22" ht="14.25" x14ac:dyDescent="0.2">
      <c r="A237" s="17"/>
      <c r="B237" s="16"/>
      <c r="C237" s="16" t="s">
        <v>7</v>
      </c>
      <c r="D237" s="14" t="s">
        <v>5</v>
      </c>
      <c r="E237" s="15"/>
      <c r="F237" s="13">
        <f>[1]Source!AT138</f>
        <v>80</v>
      </c>
      <c r="G237" s="13">
        <f>SUM(S232:S236)</f>
        <v>163</v>
      </c>
      <c r="H237" s="14"/>
      <c r="I237" s="13">
        <f>SUM(T232:T236)</f>
        <v>1152</v>
      </c>
    </row>
    <row r="238" spans="1:22" ht="14.25" x14ac:dyDescent="0.2">
      <c r="A238" s="17"/>
      <c r="B238" s="16"/>
      <c r="C238" s="16" t="s">
        <v>6</v>
      </c>
      <c r="D238" s="14" t="s">
        <v>5</v>
      </c>
      <c r="E238" s="15"/>
      <c r="F238" s="13">
        <f>[1]Source!AU138</f>
        <v>60</v>
      </c>
      <c r="G238" s="13">
        <f>SUM(U232:U237)</f>
        <v>122</v>
      </c>
      <c r="H238" s="14"/>
      <c r="I238" s="13">
        <f>SUM(V232:V237)</f>
        <v>864</v>
      </c>
    </row>
    <row r="239" spans="1:22" ht="14.25" x14ac:dyDescent="0.2">
      <c r="A239" s="11"/>
      <c r="B239" s="10"/>
      <c r="C239" s="10" t="s">
        <v>4</v>
      </c>
      <c r="D239" s="8" t="s">
        <v>3</v>
      </c>
      <c r="E239" s="9">
        <f>[1]Source!AQ138</f>
        <v>18.5</v>
      </c>
      <c r="F239" s="7"/>
      <c r="G239" s="12">
        <f>[1]Source!U139</f>
        <v>19.425000000000001</v>
      </c>
      <c r="H239" s="8"/>
      <c r="I239" s="7"/>
    </row>
    <row r="240" spans="1:22" ht="15" x14ac:dyDescent="0.25">
      <c r="F240" s="39">
        <f xml:space="preserve"> [1]Source!P138+[1]Source!Q138+[1]Source!S138+SUM(G237:G238)</f>
        <v>1585</v>
      </c>
      <c r="G240" s="39"/>
      <c r="H240" s="39">
        <f xml:space="preserve"> [1]Source!P139+[1]Source!Q139+[1]Source!S139+SUM(I237:I238)</f>
        <v>11206</v>
      </c>
      <c r="I240" s="39"/>
      <c r="O240" s="6">
        <f>F240</f>
        <v>1585</v>
      </c>
      <c r="P240" s="6">
        <f>H240</f>
        <v>11206</v>
      </c>
    </row>
    <row r="241" spans="1:22" ht="99.75" x14ac:dyDescent="0.2">
      <c r="A241" s="17" t="str">
        <f>[1]Source!E140</f>
        <v>22</v>
      </c>
      <c r="B241" s="16" t="s">
        <v>59</v>
      </c>
      <c r="C241" s="16" t="str">
        <f>[1]Source!G140</f>
        <v>Экраны из гладких труб с опорами, подвесками и другими креплениями котлов теплопроизводительностью 35 МВт (30 Гкал/ч).Монтаж заднего экрана.</v>
      </c>
      <c r="D241" s="14" t="str">
        <f>[1]Source!H140</f>
        <v>т</v>
      </c>
      <c r="E241" s="15">
        <f>[1]Source!I140</f>
        <v>1.1499999999999999</v>
      </c>
      <c r="F241" s="13">
        <f>IF([1]Source!AK140&lt;&gt; 0, [1]Source!AK140,[1]Source!AL140 + [1]Source!AM140 + [1]Source!AO140)</f>
        <v>1238.28</v>
      </c>
      <c r="G241" s="13"/>
      <c r="H241" s="14" t="str">
        <f>[1]Source!BO141</f>
        <v>. Письмо Минстроя России №7581-ДВ/09 от 05.03.2019</v>
      </c>
      <c r="I241" s="13"/>
      <c r="S241">
        <f>[1]Source!X140</f>
        <v>178</v>
      </c>
      <c r="T241">
        <f>[1]Source!X141</f>
        <v>1262</v>
      </c>
      <c r="U241">
        <f>[1]Source!Y140</f>
        <v>134</v>
      </c>
      <c r="V241">
        <f>[1]Source!Y141</f>
        <v>947</v>
      </c>
    </row>
    <row r="242" spans="1:22" ht="14.25" x14ac:dyDescent="0.2">
      <c r="A242" s="17"/>
      <c r="B242" s="16"/>
      <c r="C242" s="16" t="s">
        <v>11</v>
      </c>
      <c r="D242" s="14"/>
      <c r="E242" s="15"/>
      <c r="F242" s="13">
        <f>[1]Source!AO140</f>
        <v>158.91999999999999</v>
      </c>
      <c r="G242" s="13">
        <f>[1]Source!S140</f>
        <v>183</v>
      </c>
      <c r="H242" s="14">
        <f>IF([1]Source!BA141&lt;&gt; 0, [1]Source!BA141, 1)</f>
        <v>7.07</v>
      </c>
      <c r="I242" s="13">
        <f>[1]Source!S141</f>
        <v>1293</v>
      </c>
      <c r="R242">
        <f>G242</f>
        <v>183</v>
      </c>
    </row>
    <row r="243" spans="1:22" ht="14.25" x14ac:dyDescent="0.2">
      <c r="A243" s="17"/>
      <c r="B243" s="16"/>
      <c r="C243" s="16" t="s">
        <v>10</v>
      </c>
      <c r="D243" s="14"/>
      <c r="E243" s="15"/>
      <c r="F243" s="13">
        <f>[1]Source!AM140</f>
        <v>353.94</v>
      </c>
      <c r="G243" s="13">
        <f>[1]Source!Q140</f>
        <v>407</v>
      </c>
      <c r="H243" s="14">
        <f>IF([1]Source!BB141&lt;&gt; 0, [1]Source!BB141, 1)</f>
        <v>7.07</v>
      </c>
      <c r="I243" s="13">
        <f>[1]Source!Q141</f>
        <v>2878</v>
      </c>
    </row>
    <row r="244" spans="1:22" ht="14.25" x14ac:dyDescent="0.2">
      <c r="A244" s="17"/>
      <c r="B244" s="16"/>
      <c r="C244" s="16" t="s">
        <v>9</v>
      </c>
      <c r="D244" s="14"/>
      <c r="E244" s="15"/>
      <c r="F244" s="13">
        <f>[1]Source!AN140</f>
        <v>34.81</v>
      </c>
      <c r="G244" s="18">
        <f>[1]Source!R140</f>
        <v>40</v>
      </c>
      <c r="H244" s="14">
        <f>IF([1]Source!BS141&lt;&gt; 0, [1]Source!BS141, 1)</f>
        <v>7.07</v>
      </c>
      <c r="I244" s="18">
        <f>[1]Source!R141</f>
        <v>285</v>
      </c>
      <c r="R244">
        <f>G244</f>
        <v>40</v>
      </c>
    </row>
    <row r="245" spans="1:22" ht="14.25" x14ac:dyDescent="0.2">
      <c r="A245" s="17"/>
      <c r="B245" s="16"/>
      <c r="C245" s="16" t="s">
        <v>8</v>
      </c>
      <c r="D245" s="14"/>
      <c r="E245" s="15"/>
      <c r="F245" s="13">
        <f>[1]Source!AL140</f>
        <v>725.42</v>
      </c>
      <c r="G245" s="13">
        <f>[1]Source!P140</f>
        <v>834</v>
      </c>
      <c r="H245" s="14">
        <f>IF([1]Source!BC141&lt;&gt; 0, [1]Source!BC141, 1)</f>
        <v>7.07</v>
      </c>
      <c r="I245" s="13">
        <f>[1]Source!P141</f>
        <v>5895</v>
      </c>
    </row>
    <row r="246" spans="1:22" ht="14.25" x14ac:dyDescent="0.2">
      <c r="A246" s="17"/>
      <c r="B246" s="16"/>
      <c r="C246" s="16" t="s">
        <v>7</v>
      </c>
      <c r="D246" s="14" t="s">
        <v>5</v>
      </c>
      <c r="E246" s="15"/>
      <c r="F246" s="13">
        <f>[1]Source!AT140</f>
        <v>80</v>
      </c>
      <c r="G246" s="13">
        <f>SUM(S241:S245)</f>
        <v>178</v>
      </c>
      <c r="H246" s="14"/>
      <c r="I246" s="13">
        <f>SUM(T241:T245)</f>
        <v>1262</v>
      </c>
    </row>
    <row r="247" spans="1:22" ht="14.25" x14ac:dyDescent="0.2">
      <c r="A247" s="17"/>
      <c r="B247" s="16"/>
      <c r="C247" s="16" t="s">
        <v>6</v>
      </c>
      <c r="D247" s="14" t="s">
        <v>5</v>
      </c>
      <c r="E247" s="15"/>
      <c r="F247" s="13">
        <f>[1]Source!AU140</f>
        <v>60</v>
      </c>
      <c r="G247" s="13">
        <f>SUM(U241:U246)</f>
        <v>134</v>
      </c>
      <c r="H247" s="14"/>
      <c r="I247" s="13">
        <f>SUM(V241:V246)</f>
        <v>947</v>
      </c>
    </row>
    <row r="248" spans="1:22" ht="14.25" x14ac:dyDescent="0.2">
      <c r="A248" s="11"/>
      <c r="B248" s="10"/>
      <c r="C248" s="10" t="s">
        <v>4</v>
      </c>
      <c r="D248" s="8" t="s">
        <v>3</v>
      </c>
      <c r="E248" s="9">
        <f>[1]Source!AQ140</f>
        <v>18.5</v>
      </c>
      <c r="F248" s="7"/>
      <c r="G248" s="12">
        <f>[1]Source!U141</f>
        <v>21.274999999999999</v>
      </c>
      <c r="H248" s="8"/>
      <c r="I248" s="7"/>
    </row>
    <row r="249" spans="1:22" ht="15" x14ac:dyDescent="0.25">
      <c r="F249" s="39">
        <f xml:space="preserve"> [1]Source!P140+[1]Source!Q140+[1]Source!S140+SUM(G246:G247)</f>
        <v>1736</v>
      </c>
      <c r="G249" s="39"/>
      <c r="H249" s="39">
        <f xml:space="preserve"> [1]Source!P141+[1]Source!Q141+[1]Source!S141+SUM(I246:I247)</f>
        <v>12275</v>
      </c>
      <c r="I249" s="39"/>
      <c r="O249" s="6">
        <f>F249</f>
        <v>1736</v>
      </c>
      <c r="P249" s="6">
        <f>H249</f>
        <v>12275</v>
      </c>
    </row>
    <row r="250" spans="1:22" ht="99.75" x14ac:dyDescent="0.2">
      <c r="A250" s="17" t="str">
        <f>[1]Source!E142</f>
        <v>23</v>
      </c>
      <c r="B250" s="16" t="s">
        <v>59</v>
      </c>
      <c r="C250" s="16" t="str">
        <f>[1]Source!G142</f>
        <v>Экраны из гладких труб с опорами, подвесками и другими креплениями котлов теплопроизводительностью 35 МВт (30 Гкал/ч). Монтаж фестонного экрана.</v>
      </c>
      <c r="D250" s="14" t="str">
        <f>[1]Source!H142</f>
        <v>т</v>
      </c>
      <c r="E250" s="15">
        <f>[1]Source!I142</f>
        <v>1.5</v>
      </c>
      <c r="F250" s="13">
        <f>IF([1]Source!AK142&lt;&gt; 0, [1]Source!AK142,[1]Source!AL142 + [1]Source!AM142 + [1]Source!AO142)</f>
        <v>1238.28</v>
      </c>
      <c r="G250" s="13"/>
      <c r="H250" s="14" t="str">
        <f>[1]Source!BO143</f>
        <v>. Письмо Минстроя России №7581-ДВ/09 от 05.03.2019</v>
      </c>
      <c r="I250" s="13"/>
      <c r="S250">
        <f>[1]Source!X142</f>
        <v>234</v>
      </c>
      <c r="T250">
        <f>[1]Source!X143</f>
        <v>1646</v>
      </c>
      <c r="U250">
        <f>[1]Source!Y142</f>
        <v>175</v>
      </c>
      <c r="V250">
        <f>[1]Source!Y143</f>
        <v>1234</v>
      </c>
    </row>
    <row r="251" spans="1:22" ht="14.25" x14ac:dyDescent="0.2">
      <c r="A251" s="17"/>
      <c r="B251" s="16"/>
      <c r="C251" s="16" t="s">
        <v>11</v>
      </c>
      <c r="D251" s="14"/>
      <c r="E251" s="15"/>
      <c r="F251" s="13">
        <f>[1]Source!AO142</f>
        <v>158.91999999999999</v>
      </c>
      <c r="G251" s="13">
        <f>[1]Source!S142</f>
        <v>239</v>
      </c>
      <c r="H251" s="14">
        <f>IF([1]Source!BA143&lt;&gt; 0, [1]Source!BA143, 1)</f>
        <v>7.07</v>
      </c>
      <c r="I251" s="13">
        <f>[1]Source!S143</f>
        <v>1686</v>
      </c>
      <c r="R251">
        <f>G251</f>
        <v>239</v>
      </c>
    </row>
    <row r="252" spans="1:22" ht="14.25" x14ac:dyDescent="0.2">
      <c r="A252" s="17"/>
      <c r="B252" s="16"/>
      <c r="C252" s="16" t="s">
        <v>10</v>
      </c>
      <c r="D252" s="14"/>
      <c r="E252" s="15"/>
      <c r="F252" s="13">
        <f>[1]Source!AM142</f>
        <v>353.94</v>
      </c>
      <c r="G252" s="13">
        <f>[1]Source!Q142</f>
        <v>531</v>
      </c>
      <c r="H252" s="14">
        <f>IF([1]Source!BB143&lt;&gt; 0, [1]Source!BB143, 1)</f>
        <v>7.07</v>
      </c>
      <c r="I252" s="13">
        <f>[1]Source!Q143</f>
        <v>3754</v>
      </c>
    </row>
    <row r="253" spans="1:22" ht="14.25" x14ac:dyDescent="0.2">
      <c r="A253" s="17"/>
      <c r="B253" s="16"/>
      <c r="C253" s="16" t="s">
        <v>9</v>
      </c>
      <c r="D253" s="14"/>
      <c r="E253" s="15"/>
      <c r="F253" s="13">
        <f>[1]Source!AN142</f>
        <v>34.81</v>
      </c>
      <c r="G253" s="18">
        <f>[1]Source!R142</f>
        <v>53</v>
      </c>
      <c r="H253" s="14">
        <f>IF([1]Source!BS143&lt;&gt; 0, [1]Source!BS143, 1)</f>
        <v>7.07</v>
      </c>
      <c r="I253" s="18">
        <f>[1]Source!R143</f>
        <v>371</v>
      </c>
      <c r="R253">
        <f>G253</f>
        <v>53</v>
      </c>
    </row>
    <row r="254" spans="1:22" ht="14.25" x14ac:dyDescent="0.2">
      <c r="A254" s="17"/>
      <c r="B254" s="16"/>
      <c r="C254" s="16" t="s">
        <v>8</v>
      </c>
      <c r="D254" s="14"/>
      <c r="E254" s="15"/>
      <c r="F254" s="13">
        <f>[1]Source!AL142</f>
        <v>725.42</v>
      </c>
      <c r="G254" s="13">
        <f>[1]Source!P142</f>
        <v>1088</v>
      </c>
      <c r="H254" s="14">
        <f>IF([1]Source!BC143&lt;&gt; 0, [1]Source!BC143, 1)</f>
        <v>7.07</v>
      </c>
      <c r="I254" s="13">
        <f>[1]Source!P143</f>
        <v>7689</v>
      </c>
    </row>
    <row r="255" spans="1:22" ht="14.25" x14ac:dyDescent="0.2">
      <c r="A255" s="17"/>
      <c r="B255" s="16"/>
      <c r="C255" s="16" t="s">
        <v>7</v>
      </c>
      <c r="D255" s="14" t="s">
        <v>5</v>
      </c>
      <c r="E255" s="15"/>
      <c r="F255" s="13">
        <f>[1]Source!AT142</f>
        <v>80</v>
      </c>
      <c r="G255" s="13">
        <f>SUM(S250:S254)</f>
        <v>234</v>
      </c>
      <c r="H255" s="14"/>
      <c r="I255" s="13">
        <f>SUM(T250:T254)</f>
        <v>1646</v>
      </c>
    </row>
    <row r="256" spans="1:22" ht="14.25" x14ac:dyDescent="0.2">
      <c r="A256" s="17"/>
      <c r="B256" s="16"/>
      <c r="C256" s="16" t="s">
        <v>6</v>
      </c>
      <c r="D256" s="14" t="s">
        <v>5</v>
      </c>
      <c r="E256" s="15"/>
      <c r="F256" s="13">
        <f>[1]Source!AU142</f>
        <v>60</v>
      </c>
      <c r="G256" s="13">
        <f>SUM(U250:U255)</f>
        <v>175</v>
      </c>
      <c r="H256" s="14"/>
      <c r="I256" s="13">
        <f>SUM(V250:V255)</f>
        <v>1234</v>
      </c>
    </row>
    <row r="257" spans="1:22" ht="14.25" x14ac:dyDescent="0.2">
      <c r="A257" s="11"/>
      <c r="B257" s="10"/>
      <c r="C257" s="10" t="s">
        <v>4</v>
      </c>
      <c r="D257" s="8" t="s">
        <v>3</v>
      </c>
      <c r="E257" s="9">
        <f>[1]Source!AQ142</f>
        <v>18.5</v>
      </c>
      <c r="F257" s="7"/>
      <c r="G257" s="12">
        <f>[1]Source!U143</f>
        <v>27.75</v>
      </c>
      <c r="H257" s="8"/>
      <c r="I257" s="7"/>
    </row>
    <row r="258" spans="1:22" ht="15" x14ac:dyDescent="0.25">
      <c r="F258" s="39">
        <f xml:space="preserve"> [1]Source!P142+[1]Source!Q142+[1]Source!S142+SUM(G255:G256)</f>
        <v>2267</v>
      </c>
      <c r="G258" s="39"/>
      <c r="H258" s="39">
        <f xml:space="preserve"> [1]Source!P143+[1]Source!Q143+[1]Source!S143+SUM(I255:I256)</f>
        <v>16009</v>
      </c>
      <c r="I258" s="39"/>
      <c r="O258" s="6">
        <f>F258</f>
        <v>2267</v>
      </c>
      <c r="P258" s="6">
        <f>H258</f>
        <v>16009</v>
      </c>
    </row>
    <row r="259" spans="1:22" ht="99.75" x14ac:dyDescent="0.2">
      <c r="A259" s="17" t="str">
        <f>[1]Source!E144</f>
        <v>24</v>
      </c>
      <c r="B259" s="16" t="s">
        <v>58</v>
      </c>
      <c r="C259" s="16" t="str">
        <f>[1]Source!G144</f>
        <v>Трубопроводы с арматурой, фасонными частями, опорами и подвесками, включая мазутопровод, магнезитопровод и трубопровод обмывки, котлов теплопроизводительностью 23,26-58,2 МВт (20-50 Гкал/ч). Коллекторы.</v>
      </c>
      <c r="D259" s="14" t="str">
        <f>[1]Source!H144</f>
        <v>т</v>
      </c>
      <c r="E259" s="15">
        <f>[1]Source!I144</f>
        <v>2.4500000000000002</v>
      </c>
      <c r="F259" s="13">
        <f>IF([1]Source!AK144&lt;&gt; 0, [1]Source!AK144,[1]Source!AL144 + [1]Source!AM144 + [1]Source!AO144)</f>
        <v>4318.01</v>
      </c>
      <c r="G259" s="13"/>
      <c r="H259" s="14" t="str">
        <f>[1]Source!BO145</f>
        <v>. Письмо Минстроя России №7581-ДВ/09 от 05.03.2019</v>
      </c>
      <c r="I259" s="13"/>
      <c r="S259">
        <f>[1]Source!X144</f>
        <v>5926</v>
      </c>
      <c r="T259">
        <f>[1]Source!X145</f>
        <v>41890</v>
      </c>
      <c r="U259">
        <f>[1]Source!Y144</f>
        <v>4444</v>
      </c>
      <c r="V259">
        <f>[1]Source!Y145</f>
        <v>31418</v>
      </c>
    </row>
    <row r="260" spans="1:22" ht="14.25" x14ac:dyDescent="0.2">
      <c r="A260" s="17"/>
      <c r="B260" s="16"/>
      <c r="C260" s="16" t="s">
        <v>11</v>
      </c>
      <c r="D260" s="14"/>
      <c r="E260" s="15"/>
      <c r="F260" s="13">
        <f>[1]Source!AO144</f>
        <v>2978.76</v>
      </c>
      <c r="G260" s="13">
        <f>[1]Source!S144</f>
        <v>7299</v>
      </c>
      <c r="H260" s="14">
        <f>IF([1]Source!BA145&lt;&gt; 0, [1]Source!BA145, 1)</f>
        <v>7.07</v>
      </c>
      <c r="I260" s="13">
        <f>[1]Source!S145</f>
        <v>51601</v>
      </c>
      <c r="R260">
        <f>G260</f>
        <v>7299</v>
      </c>
    </row>
    <row r="261" spans="1:22" ht="14.25" x14ac:dyDescent="0.2">
      <c r="A261" s="17"/>
      <c r="B261" s="16"/>
      <c r="C261" s="16" t="s">
        <v>10</v>
      </c>
      <c r="D261" s="14"/>
      <c r="E261" s="15"/>
      <c r="F261" s="13">
        <f>[1]Source!AM144</f>
        <v>888.01</v>
      </c>
      <c r="G261" s="13">
        <f>[1]Source!Q144</f>
        <v>2176</v>
      </c>
      <c r="H261" s="14">
        <f>IF([1]Source!BB145&lt;&gt; 0, [1]Source!BB145, 1)</f>
        <v>7.07</v>
      </c>
      <c r="I261" s="13">
        <f>[1]Source!Q145</f>
        <v>15381</v>
      </c>
    </row>
    <row r="262" spans="1:22" ht="14.25" x14ac:dyDescent="0.2">
      <c r="A262" s="17"/>
      <c r="B262" s="16"/>
      <c r="C262" s="16" t="s">
        <v>9</v>
      </c>
      <c r="D262" s="14"/>
      <c r="E262" s="15"/>
      <c r="F262" s="13">
        <f>[1]Source!AN144</f>
        <v>43.58</v>
      </c>
      <c r="G262" s="18">
        <f>[1]Source!R144</f>
        <v>108</v>
      </c>
      <c r="H262" s="14">
        <f>IF([1]Source!BS145&lt;&gt; 0, [1]Source!BS145, 1)</f>
        <v>7.07</v>
      </c>
      <c r="I262" s="18">
        <f>[1]Source!R145</f>
        <v>762</v>
      </c>
      <c r="R262">
        <f>G262</f>
        <v>108</v>
      </c>
    </row>
    <row r="263" spans="1:22" ht="14.25" x14ac:dyDescent="0.2">
      <c r="A263" s="17"/>
      <c r="B263" s="16"/>
      <c r="C263" s="16" t="s">
        <v>8</v>
      </c>
      <c r="D263" s="14"/>
      <c r="E263" s="15"/>
      <c r="F263" s="13">
        <f>[1]Source!AL144</f>
        <v>451.24</v>
      </c>
      <c r="G263" s="13">
        <f>[1]Source!P144</f>
        <v>1105</v>
      </c>
      <c r="H263" s="14">
        <f>IF([1]Source!BC145&lt;&gt; 0, [1]Source!BC145, 1)</f>
        <v>7.07</v>
      </c>
      <c r="I263" s="13">
        <f>[1]Source!P145</f>
        <v>7812</v>
      </c>
    </row>
    <row r="264" spans="1:22" ht="14.25" x14ac:dyDescent="0.2">
      <c r="A264" s="17"/>
      <c r="B264" s="16"/>
      <c r="C264" s="16" t="s">
        <v>7</v>
      </c>
      <c r="D264" s="14" t="s">
        <v>5</v>
      </c>
      <c r="E264" s="15"/>
      <c r="F264" s="13">
        <f>[1]Source!AT144</f>
        <v>80</v>
      </c>
      <c r="G264" s="13">
        <f>SUM(S259:S263)</f>
        <v>5926</v>
      </c>
      <c r="H264" s="14"/>
      <c r="I264" s="13">
        <f>SUM(T259:T263)</f>
        <v>41890</v>
      </c>
    </row>
    <row r="265" spans="1:22" ht="14.25" x14ac:dyDescent="0.2">
      <c r="A265" s="17"/>
      <c r="B265" s="16"/>
      <c r="C265" s="16" t="s">
        <v>6</v>
      </c>
      <c r="D265" s="14" t="s">
        <v>5</v>
      </c>
      <c r="E265" s="15"/>
      <c r="F265" s="13">
        <f>[1]Source!AU144</f>
        <v>60</v>
      </c>
      <c r="G265" s="13">
        <f>SUM(U259:U264)</f>
        <v>4444</v>
      </c>
      <c r="H265" s="14"/>
      <c r="I265" s="13">
        <f>SUM(V259:V264)</f>
        <v>31418</v>
      </c>
    </row>
    <row r="266" spans="1:22" ht="14.25" x14ac:dyDescent="0.2">
      <c r="A266" s="11"/>
      <c r="B266" s="10"/>
      <c r="C266" s="10" t="s">
        <v>4</v>
      </c>
      <c r="D266" s="8" t="s">
        <v>3</v>
      </c>
      <c r="E266" s="9">
        <f>[1]Source!AQ144</f>
        <v>309</v>
      </c>
      <c r="F266" s="7"/>
      <c r="G266" s="12">
        <f>[1]Source!U145</f>
        <v>757.05000000000007</v>
      </c>
      <c r="H266" s="8"/>
      <c r="I266" s="7"/>
    </row>
    <row r="267" spans="1:22" ht="15" x14ac:dyDescent="0.25">
      <c r="F267" s="39">
        <f xml:space="preserve"> [1]Source!P144+[1]Source!Q144+[1]Source!S144+SUM(G264:G265)</f>
        <v>20950</v>
      </c>
      <c r="G267" s="39"/>
      <c r="H267" s="39">
        <f xml:space="preserve"> [1]Source!P145+[1]Source!Q145+[1]Source!S145+SUM(I264:I265)</f>
        <v>148102</v>
      </c>
      <c r="I267" s="39"/>
      <c r="O267" s="6">
        <f>F267</f>
        <v>20950</v>
      </c>
      <c r="P267" s="6">
        <f>H267</f>
        <v>148102</v>
      </c>
    </row>
    <row r="268" spans="1:22" ht="114" x14ac:dyDescent="0.2">
      <c r="A268" s="17" t="str">
        <f>[1]Source!E146</f>
        <v>25</v>
      </c>
      <c r="B268" s="16" t="s">
        <v>58</v>
      </c>
      <c r="C268" s="16" t="str">
        <f>[1]Source!G146</f>
        <v>Трубопроводы с арматурой, фасонными частями, опорами и подвесками, включая мазутопровод, магнезитопровод и трубопровод обмывки, котлов теплопроизводительностью 23,26-58,2 МВт (20-50 Гкал/ч). Трубопроводы диам.25мм.</v>
      </c>
      <c r="D268" s="14" t="str">
        <f>[1]Source!H146</f>
        <v>т</v>
      </c>
      <c r="E268" s="15">
        <f>[1]Source!I146</f>
        <v>0.2445</v>
      </c>
      <c r="F268" s="13">
        <f>IF([1]Source!AK146&lt;&gt; 0, [1]Source!AK146,[1]Source!AL146 + [1]Source!AM146 + [1]Source!AO146)</f>
        <v>4318.01</v>
      </c>
      <c r="G268" s="13"/>
      <c r="H268" s="14" t="str">
        <f>[1]Source!BO147</f>
        <v>. Письмо Минстроя России №7581-ДВ/09 от 05.03.2019</v>
      </c>
      <c r="I268" s="13"/>
      <c r="S268">
        <f>[1]Source!X146</f>
        <v>591</v>
      </c>
      <c r="T268">
        <f>[1]Source!X147</f>
        <v>4181</v>
      </c>
      <c r="U268">
        <f>[1]Source!Y146</f>
        <v>443</v>
      </c>
      <c r="V268">
        <f>[1]Source!Y147</f>
        <v>3136</v>
      </c>
    </row>
    <row r="269" spans="1:22" ht="14.25" x14ac:dyDescent="0.2">
      <c r="A269" s="17"/>
      <c r="B269" s="16"/>
      <c r="C269" s="16" t="s">
        <v>11</v>
      </c>
      <c r="D269" s="14"/>
      <c r="E269" s="15"/>
      <c r="F269" s="13">
        <f>[1]Source!AO146</f>
        <v>2978.76</v>
      </c>
      <c r="G269" s="13">
        <f>[1]Source!S146</f>
        <v>728</v>
      </c>
      <c r="H269" s="14">
        <f>IF([1]Source!BA147&lt;&gt; 0, [1]Source!BA147, 1)</f>
        <v>7.07</v>
      </c>
      <c r="I269" s="13">
        <f>[1]Source!S147</f>
        <v>5150</v>
      </c>
      <c r="R269">
        <f>G269</f>
        <v>728</v>
      </c>
    </row>
    <row r="270" spans="1:22" ht="14.25" x14ac:dyDescent="0.2">
      <c r="A270" s="17"/>
      <c r="B270" s="16"/>
      <c r="C270" s="16" t="s">
        <v>10</v>
      </c>
      <c r="D270" s="14"/>
      <c r="E270" s="15"/>
      <c r="F270" s="13">
        <f>[1]Source!AM146</f>
        <v>888.01</v>
      </c>
      <c r="G270" s="13">
        <f>[1]Source!Q146</f>
        <v>217</v>
      </c>
      <c r="H270" s="14">
        <f>IF([1]Source!BB147&lt;&gt; 0, [1]Source!BB147, 1)</f>
        <v>7.07</v>
      </c>
      <c r="I270" s="13">
        <f>[1]Source!Q147</f>
        <v>1535</v>
      </c>
    </row>
    <row r="271" spans="1:22" ht="14.25" x14ac:dyDescent="0.2">
      <c r="A271" s="17"/>
      <c r="B271" s="16"/>
      <c r="C271" s="16" t="s">
        <v>9</v>
      </c>
      <c r="D271" s="14"/>
      <c r="E271" s="15"/>
      <c r="F271" s="13">
        <f>[1]Source!AN146</f>
        <v>43.58</v>
      </c>
      <c r="G271" s="18">
        <f>[1]Source!R146</f>
        <v>11</v>
      </c>
      <c r="H271" s="14">
        <f>IF([1]Source!BS147&lt;&gt; 0, [1]Source!BS147, 1)</f>
        <v>7.07</v>
      </c>
      <c r="I271" s="18">
        <f>[1]Source!R147</f>
        <v>76</v>
      </c>
      <c r="R271">
        <f>G271</f>
        <v>11</v>
      </c>
    </row>
    <row r="272" spans="1:22" ht="14.25" x14ac:dyDescent="0.2">
      <c r="A272" s="17"/>
      <c r="B272" s="16"/>
      <c r="C272" s="16" t="s">
        <v>8</v>
      </c>
      <c r="D272" s="14"/>
      <c r="E272" s="15"/>
      <c r="F272" s="13">
        <f>[1]Source!AL146</f>
        <v>451.24</v>
      </c>
      <c r="G272" s="13">
        <f>[1]Source!P146</f>
        <v>110</v>
      </c>
      <c r="H272" s="14">
        <f>IF([1]Source!BC147&lt;&gt; 0, [1]Source!BC147, 1)</f>
        <v>7.07</v>
      </c>
      <c r="I272" s="13">
        <f>[1]Source!P147</f>
        <v>780</v>
      </c>
    </row>
    <row r="273" spans="1:22" ht="14.25" x14ac:dyDescent="0.2">
      <c r="A273" s="17"/>
      <c r="B273" s="16"/>
      <c r="C273" s="16" t="s">
        <v>7</v>
      </c>
      <c r="D273" s="14" t="s">
        <v>5</v>
      </c>
      <c r="E273" s="15"/>
      <c r="F273" s="13">
        <f>[1]Source!AT146</f>
        <v>80</v>
      </c>
      <c r="G273" s="13">
        <f>SUM(S268:S272)</f>
        <v>591</v>
      </c>
      <c r="H273" s="14"/>
      <c r="I273" s="13">
        <f>SUM(T268:T272)</f>
        <v>4181</v>
      </c>
    </row>
    <row r="274" spans="1:22" ht="14.25" x14ac:dyDescent="0.2">
      <c r="A274" s="17"/>
      <c r="B274" s="16"/>
      <c r="C274" s="16" t="s">
        <v>6</v>
      </c>
      <c r="D274" s="14" t="s">
        <v>5</v>
      </c>
      <c r="E274" s="15"/>
      <c r="F274" s="13">
        <f>[1]Source!AU146</f>
        <v>60</v>
      </c>
      <c r="G274" s="13">
        <f>SUM(U268:U273)</f>
        <v>443</v>
      </c>
      <c r="H274" s="14"/>
      <c r="I274" s="13">
        <f>SUM(V268:V273)</f>
        <v>3136</v>
      </c>
    </row>
    <row r="275" spans="1:22" ht="14.25" x14ac:dyDescent="0.2">
      <c r="A275" s="11"/>
      <c r="B275" s="10"/>
      <c r="C275" s="10" t="s">
        <v>4</v>
      </c>
      <c r="D275" s="8" t="s">
        <v>3</v>
      </c>
      <c r="E275" s="9">
        <f>[1]Source!AQ146</f>
        <v>309</v>
      </c>
      <c r="F275" s="7"/>
      <c r="G275" s="12">
        <f>[1]Source!U147</f>
        <v>75.5505</v>
      </c>
      <c r="H275" s="8"/>
      <c r="I275" s="7"/>
    </row>
    <row r="276" spans="1:22" ht="15" x14ac:dyDescent="0.25">
      <c r="F276" s="39">
        <f xml:space="preserve"> [1]Source!P146+[1]Source!Q146+[1]Source!S146+SUM(G273:G274)</f>
        <v>2089</v>
      </c>
      <c r="G276" s="39"/>
      <c r="H276" s="39">
        <f xml:space="preserve"> [1]Source!P147+[1]Source!Q147+[1]Source!S147+SUM(I273:I274)</f>
        <v>14782</v>
      </c>
      <c r="I276" s="39"/>
      <c r="O276" s="6">
        <f>F276</f>
        <v>2089</v>
      </c>
      <c r="P276" s="6">
        <f>H276</f>
        <v>14782</v>
      </c>
    </row>
    <row r="277" spans="1:22" ht="71.25" x14ac:dyDescent="0.2">
      <c r="A277" s="11" t="str">
        <f>[1]Source!E148</f>
        <v>26</v>
      </c>
      <c r="B277" s="10" t="s">
        <v>57</v>
      </c>
      <c r="C277" s="10" t="str">
        <f>[1]Source!G148</f>
        <v>Трубы стальные бесшовные, холоднодеформированные из стали марок 10, 20, 30, 45 (ГОСТ 8734-75, 8733-74), наружным диаметром 25 мм, толщина стенки 3,0 мм</v>
      </c>
      <c r="D277" s="8" t="str">
        <f>[1]Source!H148</f>
        <v>м</v>
      </c>
      <c r="E277" s="9">
        <f>[1]Source!I148</f>
        <v>157.5</v>
      </c>
      <c r="F277" s="7">
        <f>[1]Source!AL148</f>
        <v>30.56</v>
      </c>
      <c r="G277" s="7">
        <f>[1]Source!P148</f>
        <v>4883</v>
      </c>
      <c r="H277" s="8">
        <f>IF([1]Source!BC149&lt;&gt; 0, [1]Source!BC149, 1)</f>
        <v>7.07</v>
      </c>
      <c r="I277" s="7">
        <f>[1]Source!P149</f>
        <v>34519</v>
      </c>
      <c r="S277">
        <f>[1]Source!X148</f>
        <v>0</v>
      </c>
      <c r="T277">
        <f>[1]Source!X149</f>
        <v>0</v>
      </c>
      <c r="U277">
        <f>[1]Source!Y148</f>
        <v>0</v>
      </c>
      <c r="V277">
        <f>[1]Source!Y149</f>
        <v>0</v>
      </c>
    </row>
    <row r="278" spans="1:22" ht="15" x14ac:dyDescent="0.25">
      <c r="F278" s="39">
        <f xml:space="preserve"> [1]Source!P148+[1]Source!Q148+[1]Source!S148+SUM(G278:G278)</f>
        <v>4883</v>
      </c>
      <c r="G278" s="39"/>
      <c r="H278" s="39">
        <f xml:space="preserve"> [1]Source!P149+[1]Source!Q149+[1]Source!S149+SUM(I278:I278)</f>
        <v>34519</v>
      </c>
      <c r="I278" s="39"/>
      <c r="O278" s="6">
        <f>F278</f>
        <v>4883</v>
      </c>
      <c r="P278" s="6">
        <f>H278</f>
        <v>34519</v>
      </c>
    </row>
    <row r="279" spans="1:22" ht="99.75" x14ac:dyDescent="0.2">
      <c r="A279" s="17" t="str">
        <f>[1]Source!E150</f>
        <v>27</v>
      </c>
      <c r="B279" s="16" t="s">
        <v>56</v>
      </c>
      <c r="C279" s="16" t="str">
        <f>[1]Source!G150</f>
        <v>Гидравлическое испытание котлов горизонтальной и П-образной компоновок, работающих на газомазутном топливе, теплопроизводительностью 11,63 МВт (10 Гкал/ч)</v>
      </c>
      <c r="D279" s="14" t="str">
        <f>[1]Source!H150</f>
        <v>КОМПЛ</v>
      </c>
      <c r="E279" s="15">
        <f>[1]Source!I150</f>
        <v>1</v>
      </c>
      <c r="F279" s="13">
        <f>IF([1]Source!AK150&lt;&gt; 0, [1]Source!AK150,[1]Source!AL150 + [1]Source!AM150 + [1]Source!AO150)</f>
        <v>2050.06</v>
      </c>
      <c r="G279" s="13"/>
      <c r="H279" s="14" t="str">
        <f>[1]Source!BO151</f>
        <v>. Письмо Минстроя России №7581-ДВ/09 от 05.03.2019</v>
      </c>
      <c r="I279" s="13"/>
      <c r="S279">
        <f>[1]Source!X150</f>
        <v>515</v>
      </c>
      <c r="T279">
        <f>[1]Source!X151</f>
        <v>3642</v>
      </c>
      <c r="U279">
        <f>[1]Source!Y150</f>
        <v>386</v>
      </c>
      <c r="V279">
        <f>[1]Source!Y151</f>
        <v>2732</v>
      </c>
    </row>
    <row r="280" spans="1:22" ht="14.25" x14ac:dyDescent="0.2">
      <c r="A280" s="17"/>
      <c r="B280" s="16"/>
      <c r="C280" s="16" t="s">
        <v>11</v>
      </c>
      <c r="D280" s="14"/>
      <c r="E280" s="15"/>
      <c r="F280" s="13">
        <f>[1]Source!AO150</f>
        <v>571.71</v>
      </c>
      <c r="G280" s="13">
        <f>[1]Source!S150</f>
        <v>572</v>
      </c>
      <c r="H280" s="14">
        <f>IF([1]Source!BA151&lt;&gt; 0, [1]Source!BA151, 1)</f>
        <v>7.07</v>
      </c>
      <c r="I280" s="13">
        <f>[1]Source!S151</f>
        <v>4044</v>
      </c>
      <c r="R280">
        <f>G280</f>
        <v>572</v>
      </c>
    </row>
    <row r="281" spans="1:22" ht="14.25" x14ac:dyDescent="0.2">
      <c r="A281" s="17"/>
      <c r="B281" s="16"/>
      <c r="C281" s="16" t="s">
        <v>10</v>
      </c>
      <c r="D281" s="14"/>
      <c r="E281" s="15"/>
      <c r="F281" s="13">
        <f>[1]Source!AM150</f>
        <v>1187.1600000000001</v>
      </c>
      <c r="G281" s="13">
        <f>[1]Source!Q150</f>
        <v>1188</v>
      </c>
      <c r="H281" s="14">
        <f>IF([1]Source!BB151&lt;&gt; 0, [1]Source!BB151, 1)</f>
        <v>7.07</v>
      </c>
      <c r="I281" s="13">
        <f>[1]Source!Q151</f>
        <v>8399</v>
      </c>
    </row>
    <row r="282" spans="1:22" ht="14.25" x14ac:dyDescent="0.2">
      <c r="A282" s="17"/>
      <c r="B282" s="16"/>
      <c r="C282" s="16" t="s">
        <v>9</v>
      </c>
      <c r="D282" s="14"/>
      <c r="E282" s="15"/>
      <c r="F282" s="13">
        <f>[1]Source!AN150</f>
        <v>71.58</v>
      </c>
      <c r="G282" s="18">
        <f>[1]Source!R150</f>
        <v>72</v>
      </c>
      <c r="H282" s="14">
        <f>IF([1]Source!BS151&lt;&gt; 0, [1]Source!BS151, 1)</f>
        <v>7.07</v>
      </c>
      <c r="I282" s="18">
        <f>[1]Source!R151</f>
        <v>509</v>
      </c>
      <c r="R282">
        <f>G282</f>
        <v>72</v>
      </c>
    </row>
    <row r="283" spans="1:22" ht="14.25" x14ac:dyDescent="0.2">
      <c r="A283" s="17"/>
      <c r="B283" s="16"/>
      <c r="C283" s="16" t="s">
        <v>8</v>
      </c>
      <c r="D283" s="14"/>
      <c r="E283" s="15"/>
      <c r="F283" s="13">
        <f>[1]Source!AL150</f>
        <v>291.19</v>
      </c>
      <c r="G283" s="13">
        <f>[1]Source!P150</f>
        <v>291</v>
      </c>
      <c r="H283" s="14">
        <f>IF([1]Source!BC151&lt;&gt; 0, [1]Source!BC151, 1)</f>
        <v>7.07</v>
      </c>
      <c r="I283" s="13">
        <f>[1]Source!P151</f>
        <v>2057</v>
      </c>
    </row>
    <row r="284" spans="1:22" ht="14.25" x14ac:dyDescent="0.2">
      <c r="A284" s="17"/>
      <c r="B284" s="16"/>
      <c r="C284" s="16" t="s">
        <v>7</v>
      </c>
      <c r="D284" s="14" t="s">
        <v>5</v>
      </c>
      <c r="E284" s="15"/>
      <c r="F284" s="13">
        <f>[1]Source!AT150</f>
        <v>80</v>
      </c>
      <c r="G284" s="13">
        <f>SUM(S279:S283)</f>
        <v>515</v>
      </c>
      <c r="H284" s="14"/>
      <c r="I284" s="13">
        <f>SUM(T279:T283)</f>
        <v>3642</v>
      </c>
    </row>
    <row r="285" spans="1:22" ht="14.25" x14ac:dyDescent="0.2">
      <c r="A285" s="17"/>
      <c r="B285" s="16"/>
      <c r="C285" s="16" t="s">
        <v>6</v>
      </c>
      <c r="D285" s="14" t="s">
        <v>5</v>
      </c>
      <c r="E285" s="15"/>
      <c r="F285" s="13">
        <f>[1]Source!AU150</f>
        <v>60</v>
      </c>
      <c r="G285" s="13">
        <f>SUM(U279:U284)</f>
        <v>386</v>
      </c>
      <c r="H285" s="14"/>
      <c r="I285" s="13">
        <f>SUM(V279:V284)</f>
        <v>2732</v>
      </c>
    </row>
    <row r="286" spans="1:22" ht="14.25" x14ac:dyDescent="0.2">
      <c r="A286" s="11"/>
      <c r="B286" s="10"/>
      <c r="C286" s="10" t="s">
        <v>4</v>
      </c>
      <c r="D286" s="8" t="s">
        <v>3</v>
      </c>
      <c r="E286" s="9">
        <f>[1]Source!AQ150</f>
        <v>64.599999999999994</v>
      </c>
      <c r="F286" s="7"/>
      <c r="G286" s="12">
        <f>[1]Source!U151</f>
        <v>64.599999999999994</v>
      </c>
      <c r="H286" s="8"/>
      <c r="I286" s="7"/>
    </row>
    <row r="287" spans="1:22" ht="15" x14ac:dyDescent="0.25">
      <c r="F287" s="39">
        <f xml:space="preserve"> [1]Source!P150+[1]Source!Q150+[1]Source!S150+SUM(G284:G285)</f>
        <v>2952</v>
      </c>
      <c r="G287" s="39"/>
      <c r="H287" s="39">
        <f xml:space="preserve"> [1]Source!P151+[1]Source!Q151+[1]Source!S151+SUM(I284:I285)</f>
        <v>20874</v>
      </c>
      <c r="I287" s="39"/>
      <c r="O287" s="6">
        <f>F287</f>
        <v>2952</v>
      </c>
      <c r="P287" s="6">
        <f>H287</f>
        <v>20874</v>
      </c>
    </row>
    <row r="289" spans="1:22" ht="15" x14ac:dyDescent="0.25">
      <c r="A289" s="38" t="str">
        <f>CONCATENATE("Итого по разделу: ",IF([1]Source!G153&lt;&gt;"Новый раздел", [1]Source!G153, ""))</f>
        <v>Итого по разделу: монтажные работы</v>
      </c>
      <c r="B289" s="38"/>
      <c r="C289" s="38"/>
      <c r="D289" s="38"/>
      <c r="E289" s="38"/>
      <c r="F289" s="39">
        <f>SUM(O204:O288)</f>
        <v>48637</v>
      </c>
      <c r="G289" s="40"/>
      <c r="H289" s="39">
        <f>SUM(P204:P288)</f>
        <v>343848</v>
      </c>
      <c r="I289" s="40"/>
    </row>
    <row r="293" spans="1:22" ht="16.5" x14ac:dyDescent="0.25">
      <c r="A293" s="41" t="str">
        <f>CONCATENATE("Раздел: ",IF([1]Source!G182&lt;&gt;"Новый раздел", [1]Source!G182, ""))</f>
        <v>Раздел: обмуровочные работы</v>
      </c>
      <c r="B293" s="41"/>
      <c r="C293" s="41"/>
      <c r="D293" s="41"/>
      <c r="E293" s="41"/>
      <c r="F293" s="41"/>
      <c r="G293" s="41"/>
      <c r="H293" s="41"/>
      <c r="I293" s="41"/>
    </row>
    <row r="294" spans="1:22" ht="99.75" x14ac:dyDescent="0.2">
      <c r="A294" s="17" t="str">
        <f>[1]Source!E186</f>
        <v>28</v>
      </c>
      <c r="B294" s="16" t="s">
        <v>55</v>
      </c>
      <c r="C294" s="16" t="str">
        <f>[1]Source!G186</f>
        <v>Кладка из шамотных изделий стен прямых, массивов, подов и выстилок, категория кладки II</v>
      </c>
      <c r="D294" s="14" t="str">
        <f>[1]Source!H186</f>
        <v>м3</v>
      </c>
      <c r="E294" s="15">
        <f>[1]Source!I186</f>
        <v>2</v>
      </c>
      <c r="F294" s="13">
        <f>IF([1]Source!AK186&lt;&gt; 0, [1]Source!AK186,[1]Source!AL186 + [1]Source!AM186 + [1]Source!AO186)</f>
        <v>636.34</v>
      </c>
      <c r="G294" s="13"/>
      <c r="H294" s="14" t="str">
        <f>[1]Source!BO187</f>
        <v>. Письмо Минстроя России №7581-ДВ/09 от 05.03.2019</v>
      </c>
      <c r="I294" s="13"/>
      <c r="S294">
        <f>[1]Source!X186</f>
        <v>592</v>
      </c>
      <c r="T294">
        <f>[1]Source!X187</f>
        <v>4186</v>
      </c>
      <c r="U294">
        <f>[1]Source!Y186</f>
        <v>361</v>
      </c>
      <c r="V294">
        <f>[1]Source!Y187</f>
        <v>2552</v>
      </c>
    </row>
    <row r="295" spans="1:22" ht="89.25" x14ac:dyDescent="0.2">
      <c r="C295" s="20" t="str">
        <f>[1]Source!CN186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296" spans="1:22" x14ac:dyDescent="0.2">
      <c r="C296" s="42" t="s">
        <v>37</v>
      </c>
      <c r="D296" s="42"/>
      <c r="E296" s="42"/>
      <c r="F296" s="42"/>
      <c r="G296" s="42"/>
      <c r="H296" s="42"/>
      <c r="I296" s="42"/>
    </row>
    <row r="297" spans="1:22" ht="14.25" x14ac:dyDescent="0.2">
      <c r="A297" s="17"/>
      <c r="B297" s="16"/>
      <c r="C297" s="16" t="s">
        <v>11</v>
      </c>
      <c r="D297" s="14"/>
      <c r="E297" s="15"/>
      <c r="F297" s="13">
        <f>[1]Source!AO186</f>
        <v>193.67</v>
      </c>
      <c r="G297" s="13">
        <f>[1]Source!S186</f>
        <v>446</v>
      </c>
      <c r="H297" s="14">
        <f>IF([1]Source!BA187&lt;&gt; 0, [1]Source!BA187, 1)</f>
        <v>7.07</v>
      </c>
      <c r="I297" s="13">
        <f>[1]Source!S187</f>
        <v>3153</v>
      </c>
      <c r="R297">
        <f>G297</f>
        <v>446</v>
      </c>
    </row>
    <row r="298" spans="1:22" ht="14.25" x14ac:dyDescent="0.2">
      <c r="A298" s="17"/>
      <c r="B298" s="16"/>
      <c r="C298" s="16" t="s">
        <v>10</v>
      </c>
      <c r="D298" s="14"/>
      <c r="E298" s="15"/>
      <c r="F298" s="13">
        <f>[1]Source!AM186</f>
        <v>360.26</v>
      </c>
      <c r="G298" s="13">
        <f>[1]Source!Q186</f>
        <v>900</v>
      </c>
      <c r="H298" s="14">
        <f>IF([1]Source!BB187&lt;&gt; 0, [1]Source!BB187, 1)</f>
        <v>7.07</v>
      </c>
      <c r="I298" s="13">
        <f>[1]Source!Q187</f>
        <v>6363</v>
      </c>
    </row>
    <row r="299" spans="1:22" ht="14.25" x14ac:dyDescent="0.2">
      <c r="A299" s="17"/>
      <c r="B299" s="16"/>
      <c r="C299" s="16" t="s">
        <v>9</v>
      </c>
      <c r="D299" s="14"/>
      <c r="E299" s="15"/>
      <c r="F299" s="13">
        <f>[1]Source!AN186</f>
        <v>47.17</v>
      </c>
      <c r="G299" s="18">
        <f>[1]Source!R186</f>
        <v>118</v>
      </c>
      <c r="H299" s="14">
        <f>IF([1]Source!BS187&lt;&gt; 0, [1]Source!BS187, 1)</f>
        <v>7.07</v>
      </c>
      <c r="I299" s="18">
        <f>[1]Source!R187</f>
        <v>834</v>
      </c>
      <c r="R299">
        <f>G299</f>
        <v>118</v>
      </c>
    </row>
    <row r="300" spans="1:22" ht="14.25" x14ac:dyDescent="0.2">
      <c r="A300" s="17"/>
      <c r="B300" s="16"/>
      <c r="C300" s="16" t="s">
        <v>8</v>
      </c>
      <c r="D300" s="14"/>
      <c r="E300" s="15"/>
      <c r="F300" s="13">
        <f>[1]Source!AL186</f>
        <v>82.41</v>
      </c>
      <c r="G300" s="13">
        <f>[1]Source!P186</f>
        <v>164</v>
      </c>
      <c r="H300" s="14">
        <f>IF([1]Source!BC187&lt;&gt; 0, [1]Source!BC187, 1)</f>
        <v>7.07</v>
      </c>
      <c r="I300" s="13">
        <f>[1]Source!P187</f>
        <v>1159</v>
      </c>
    </row>
    <row r="301" spans="1:22" ht="14.25" x14ac:dyDescent="0.2">
      <c r="A301" s="17"/>
      <c r="B301" s="16"/>
      <c r="C301" s="16" t="s">
        <v>7</v>
      </c>
      <c r="D301" s="14" t="s">
        <v>5</v>
      </c>
      <c r="E301" s="15"/>
      <c r="F301" s="13">
        <f>[1]Source!AT186</f>
        <v>105</v>
      </c>
      <c r="G301" s="13">
        <f>SUM(S294:S300)</f>
        <v>592</v>
      </c>
      <c r="H301" s="14"/>
      <c r="I301" s="13">
        <f>SUM(T294:T300)</f>
        <v>4186</v>
      </c>
    </row>
    <row r="302" spans="1:22" ht="14.25" x14ac:dyDescent="0.2">
      <c r="A302" s="17"/>
      <c r="B302" s="16"/>
      <c r="C302" s="16" t="s">
        <v>6</v>
      </c>
      <c r="D302" s="14" t="s">
        <v>5</v>
      </c>
      <c r="E302" s="15"/>
      <c r="F302" s="13">
        <f>[1]Source!AU186</f>
        <v>64</v>
      </c>
      <c r="G302" s="13">
        <f>SUM(U294:U301)</f>
        <v>361</v>
      </c>
      <c r="H302" s="14"/>
      <c r="I302" s="13">
        <f>SUM(V294:V301)</f>
        <v>2552</v>
      </c>
    </row>
    <row r="303" spans="1:22" ht="14.25" x14ac:dyDescent="0.2">
      <c r="A303" s="11"/>
      <c r="B303" s="10"/>
      <c r="C303" s="10" t="s">
        <v>4</v>
      </c>
      <c r="D303" s="8" t="s">
        <v>3</v>
      </c>
      <c r="E303" s="9">
        <f>[1]Source!AQ186</f>
        <v>20.96</v>
      </c>
      <c r="F303" s="7"/>
      <c r="G303" s="12">
        <f>[1]Source!U187</f>
        <v>48.207999999999998</v>
      </c>
      <c r="H303" s="8"/>
      <c r="I303" s="7"/>
    </row>
    <row r="304" spans="1:22" ht="15" x14ac:dyDescent="0.25">
      <c r="F304" s="39">
        <f xml:space="preserve"> [1]Source!P186+[1]Source!Q186+[1]Source!S186+SUM(G301:G302)</f>
        <v>2463</v>
      </c>
      <c r="G304" s="39"/>
      <c r="H304" s="39">
        <f xml:space="preserve"> [1]Source!P187+[1]Source!Q187+[1]Source!S187+SUM(I301:I302)</f>
        <v>17413</v>
      </c>
      <c r="I304" s="39"/>
      <c r="O304" s="6">
        <f>F304</f>
        <v>2463</v>
      </c>
      <c r="P304" s="6">
        <f>H304</f>
        <v>17413</v>
      </c>
    </row>
    <row r="305" spans="1:22" ht="42.75" x14ac:dyDescent="0.2">
      <c r="A305" s="11" t="str">
        <f>[1]Source!E188</f>
        <v>29</v>
      </c>
      <c r="B305" s="10" t="s">
        <v>47</v>
      </c>
      <c r="C305" s="10" t="str">
        <f>[1]Source!G188</f>
        <v>Изделия огнеупорные шамотные общего назначения № 5, 8, 1 подгруппы марки ШБ</v>
      </c>
      <c r="D305" s="8" t="str">
        <f>[1]Source!H188</f>
        <v>т</v>
      </c>
      <c r="E305" s="9">
        <f>[1]Source!I188</f>
        <v>4</v>
      </c>
      <c r="F305" s="7">
        <f>[1]Source!AL188</f>
        <v>1466.24</v>
      </c>
      <c r="G305" s="7">
        <f>[1]Source!P188</f>
        <v>5864</v>
      </c>
      <c r="H305" s="8">
        <f>IF([1]Source!BC189&lt;&gt; 0, [1]Source!BC189, 1)</f>
        <v>7.07</v>
      </c>
      <c r="I305" s="7">
        <f>[1]Source!P189</f>
        <v>41458</v>
      </c>
      <c r="S305">
        <f>[1]Source!X188</f>
        <v>0</v>
      </c>
      <c r="T305">
        <f>[1]Source!X189</f>
        <v>0</v>
      </c>
      <c r="U305">
        <f>[1]Source!Y188</f>
        <v>0</v>
      </c>
      <c r="V305">
        <f>[1]Source!Y189</f>
        <v>0</v>
      </c>
    </row>
    <row r="306" spans="1:22" ht="15" x14ac:dyDescent="0.25">
      <c r="F306" s="39">
        <f xml:space="preserve"> [1]Source!P188+[1]Source!Q188+[1]Source!S188+SUM(G306:G306)</f>
        <v>5864</v>
      </c>
      <c r="G306" s="39"/>
      <c r="H306" s="39">
        <f xml:space="preserve"> [1]Source!P189+[1]Source!Q189+[1]Source!S189+SUM(I306:I306)</f>
        <v>41458</v>
      </c>
      <c r="I306" s="39"/>
      <c r="O306" s="6">
        <f>F306</f>
        <v>5864</v>
      </c>
      <c r="P306" s="6">
        <f>H306</f>
        <v>41458</v>
      </c>
    </row>
    <row r="307" spans="1:22" ht="99.75" x14ac:dyDescent="0.2">
      <c r="A307" s="17" t="str">
        <f>[1]Source!E190</f>
        <v>30</v>
      </c>
      <c r="B307" s="16" t="s">
        <v>54</v>
      </c>
      <c r="C307" s="16" t="str">
        <f>[1]Source!G190</f>
        <v>Обмуровка изделиями шамотными фасонными Установка кляммер</v>
      </c>
      <c r="D307" s="14" t="str">
        <f>[1]Source!H190</f>
        <v>м3</v>
      </c>
      <c r="E307" s="15">
        <f>[1]Source!I190</f>
        <v>7.9</v>
      </c>
      <c r="F307" s="13">
        <f>IF([1]Source!AK190&lt;&gt; 0, [1]Source!AK190,[1]Source!AL190 + [1]Source!AM190 + [1]Source!AO190)</f>
        <v>50.65</v>
      </c>
      <c r="G307" s="13"/>
      <c r="H307" s="14" t="str">
        <f>[1]Source!BO191</f>
        <v>. Письмо Минстроя России №7581-ДВ/09 от 05.03.2019</v>
      </c>
      <c r="I307" s="13"/>
      <c r="S307">
        <f>[1]Source!X190</f>
        <v>191</v>
      </c>
      <c r="T307">
        <f>[1]Source!X191</f>
        <v>1348</v>
      </c>
      <c r="U307">
        <f>[1]Source!Y190</f>
        <v>116</v>
      </c>
      <c r="V307">
        <f>[1]Source!Y191</f>
        <v>822</v>
      </c>
    </row>
    <row r="308" spans="1:22" ht="89.25" x14ac:dyDescent="0.2">
      <c r="C308" s="20" t="str">
        <f>[1]Source!CN190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309" spans="1:22" x14ac:dyDescent="0.2">
      <c r="C309" s="42" t="s">
        <v>37</v>
      </c>
      <c r="D309" s="42"/>
      <c r="E309" s="42"/>
      <c r="F309" s="42"/>
      <c r="G309" s="42"/>
      <c r="H309" s="42"/>
      <c r="I309" s="42"/>
    </row>
    <row r="310" spans="1:22" ht="14.25" x14ac:dyDescent="0.2">
      <c r="A310" s="17"/>
      <c r="B310" s="16"/>
      <c r="C310" s="16" t="s">
        <v>11</v>
      </c>
      <c r="D310" s="14"/>
      <c r="E310" s="15"/>
      <c r="F310" s="13">
        <f>[1]Source!AO190</f>
        <v>15.89</v>
      </c>
      <c r="G310" s="13">
        <f>[1]Source!S190</f>
        <v>142</v>
      </c>
      <c r="H310" s="14">
        <f>IF([1]Source!BA191&lt;&gt; 0, [1]Source!BA191, 1)</f>
        <v>7.07</v>
      </c>
      <c r="I310" s="13">
        <f>[1]Source!S191</f>
        <v>1005</v>
      </c>
      <c r="R310">
        <f>G310</f>
        <v>142</v>
      </c>
    </row>
    <row r="311" spans="1:22" ht="14.25" x14ac:dyDescent="0.2">
      <c r="A311" s="17"/>
      <c r="B311" s="16"/>
      <c r="C311" s="16" t="s">
        <v>10</v>
      </c>
      <c r="D311" s="14"/>
      <c r="E311" s="15"/>
      <c r="F311" s="13">
        <f>[1]Source!AM190</f>
        <v>34.76</v>
      </c>
      <c r="G311" s="13">
        <f>[1]Source!Q190</f>
        <v>340</v>
      </c>
      <c r="H311" s="14">
        <f>IF([1]Source!BB191&lt;&gt; 0, [1]Source!BB191, 1)</f>
        <v>7.07</v>
      </c>
      <c r="I311" s="13">
        <f>[1]Source!Q191</f>
        <v>2402</v>
      </c>
    </row>
    <row r="312" spans="1:22" ht="14.25" x14ac:dyDescent="0.2">
      <c r="A312" s="17"/>
      <c r="B312" s="16"/>
      <c r="C312" s="16" t="s">
        <v>9</v>
      </c>
      <c r="D312" s="14"/>
      <c r="E312" s="15"/>
      <c r="F312" s="13">
        <f>[1]Source!AN190</f>
        <v>4</v>
      </c>
      <c r="G312" s="18">
        <f>[1]Source!R190</f>
        <v>40</v>
      </c>
      <c r="H312" s="14">
        <f>IF([1]Source!BS191&lt;&gt; 0, [1]Source!BS191, 1)</f>
        <v>7.07</v>
      </c>
      <c r="I312" s="18">
        <f>[1]Source!R191</f>
        <v>279</v>
      </c>
      <c r="R312">
        <f>G312</f>
        <v>40</v>
      </c>
    </row>
    <row r="313" spans="1:22" ht="14.25" x14ac:dyDescent="0.2">
      <c r="A313" s="17"/>
      <c r="B313" s="16"/>
      <c r="C313" s="16" t="s">
        <v>7</v>
      </c>
      <c r="D313" s="14" t="s">
        <v>5</v>
      </c>
      <c r="E313" s="15"/>
      <c r="F313" s="13">
        <f>[1]Source!AT190</f>
        <v>105</v>
      </c>
      <c r="G313" s="13">
        <f>SUM(S307:S312)</f>
        <v>191</v>
      </c>
      <c r="H313" s="14"/>
      <c r="I313" s="13">
        <f>SUM(T307:T312)</f>
        <v>1348</v>
      </c>
    </row>
    <row r="314" spans="1:22" ht="14.25" x14ac:dyDescent="0.2">
      <c r="A314" s="17"/>
      <c r="B314" s="16"/>
      <c r="C314" s="16" t="s">
        <v>6</v>
      </c>
      <c r="D314" s="14" t="s">
        <v>5</v>
      </c>
      <c r="E314" s="15"/>
      <c r="F314" s="13">
        <f>[1]Source!AU190</f>
        <v>64</v>
      </c>
      <c r="G314" s="13">
        <f>SUM(U307:U313)</f>
        <v>116</v>
      </c>
      <c r="H314" s="14"/>
      <c r="I314" s="13">
        <f>SUM(V307:V313)</f>
        <v>822</v>
      </c>
    </row>
    <row r="315" spans="1:22" ht="14.25" x14ac:dyDescent="0.2">
      <c r="A315" s="11"/>
      <c r="B315" s="10"/>
      <c r="C315" s="10" t="s">
        <v>4</v>
      </c>
      <c r="D315" s="8" t="s">
        <v>3</v>
      </c>
      <c r="E315" s="9">
        <f>[1]Source!AQ190</f>
        <v>1.85</v>
      </c>
      <c r="F315" s="7"/>
      <c r="G315" s="12">
        <f>[1]Source!U191</f>
        <v>16.80725</v>
      </c>
      <c r="H315" s="8"/>
      <c r="I315" s="7"/>
    </row>
    <row r="316" spans="1:22" ht="15" x14ac:dyDescent="0.25">
      <c r="F316" s="39">
        <f xml:space="preserve"> [1]Source!P190+[1]Source!Q190+[1]Source!S190+SUM(G313:G314)</f>
        <v>789</v>
      </c>
      <c r="G316" s="39"/>
      <c r="H316" s="39">
        <f xml:space="preserve"> [1]Source!P191+[1]Source!Q191+[1]Source!S191+SUM(I313:I314)</f>
        <v>5577</v>
      </c>
      <c r="I316" s="39"/>
      <c r="O316" s="6">
        <f>F316</f>
        <v>789</v>
      </c>
      <c r="P316" s="6">
        <f>H316</f>
        <v>5577</v>
      </c>
    </row>
    <row r="317" spans="1:22" ht="99.75" x14ac:dyDescent="0.2">
      <c r="A317" s="17" t="str">
        <f>[1]Source!E192</f>
        <v>31</v>
      </c>
      <c r="B317" s="16" t="s">
        <v>53</v>
      </c>
      <c r="C317" s="16" t="str">
        <f>[1]Source!G192</f>
        <v>Изоляция кладки печей, котлов, трубопроводов асбестовым картоном</v>
      </c>
      <c r="D317" s="14" t="str">
        <f>[1]Source!H192</f>
        <v>100 кг</v>
      </c>
      <c r="E317" s="15">
        <f>[1]Source!I192</f>
        <v>6.7939999999999996</v>
      </c>
      <c r="F317" s="13">
        <f>IF([1]Source!AK192&lt;&gt; 0, [1]Source!AK192,[1]Source!AL192 + [1]Source!AM192 + [1]Source!AO192)</f>
        <v>1167.8900000000001</v>
      </c>
      <c r="G317" s="13"/>
      <c r="H317" s="14" t="str">
        <f>[1]Source!BO193</f>
        <v>. Письмо Минстроя России №7581-ДВ/09 от 05.03.2019</v>
      </c>
      <c r="I317" s="13"/>
      <c r="S317">
        <f>[1]Source!X192</f>
        <v>286</v>
      </c>
      <c r="T317">
        <f>[1]Source!X193</f>
        <v>2017</v>
      </c>
      <c r="U317">
        <f>[1]Source!Y192</f>
        <v>174</v>
      </c>
      <c r="V317">
        <f>[1]Source!Y193</f>
        <v>1229</v>
      </c>
    </row>
    <row r="318" spans="1:22" x14ac:dyDescent="0.2">
      <c r="C318" s="19" t="str">
        <f>"Объем: "&amp;[1]Source!I192&amp;"=679,4/"&amp;"100"</f>
        <v>Объем: 6,794=679,4/100</v>
      </c>
    </row>
    <row r="319" spans="1:22" ht="89.25" x14ac:dyDescent="0.2">
      <c r="C319" s="20" t="str">
        <f>[1]Source!CN192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320" spans="1:22" x14ac:dyDescent="0.2">
      <c r="C320" s="42" t="s">
        <v>37</v>
      </c>
      <c r="D320" s="42"/>
      <c r="E320" s="42"/>
      <c r="F320" s="42"/>
      <c r="G320" s="42"/>
      <c r="H320" s="42"/>
      <c r="I320" s="42"/>
    </row>
    <row r="321" spans="1:22" ht="14.25" x14ac:dyDescent="0.2">
      <c r="A321" s="17"/>
      <c r="B321" s="16"/>
      <c r="C321" s="16" t="s">
        <v>11</v>
      </c>
      <c r="D321" s="14"/>
      <c r="E321" s="15"/>
      <c r="F321" s="13">
        <f>[1]Source!AO192</f>
        <v>34.32</v>
      </c>
      <c r="G321" s="13">
        <f>[1]Source!S192</f>
        <v>265</v>
      </c>
      <c r="H321" s="14">
        <f>IF([1]Source!BA193&lt;&gt; 0, [1]Source!BA193, 1)</f>
        <v>7.07</v>
      </c>
      <c r="I321" s="13">
        <f>[1]Source!S193</f>
        <v>1873</v>
      </c>
      <c r="R321">
        <f>G321</f>
        <v>265</v>
      </c>
    </row>
    <row r="322" spans="1:22" ht="14.25" x14ac:dyDescent="0.2">
      <c r="A322" s="17"/>
      <c r="B322" s="16"/>
      <c r="C322" s="16" t="s">
        <v>10</v>
      </c>
      <c r="D322" s="14"/>
      <c r="E322" s="15"/>
      <c r="F322" s="13">
        <f>[1]Source!AM192</f>
        <v>8.9600000000000009</v>
      </c>
      <c r="G322" s="13">
        <f>[1]Source!Q192</f>
        <v>75</v>
      </c>
      <c r="H322" s="14">
        <f>IF([1]Source!BB193&lt;&gt; 0, [1]Source!BB193, 1)</f>
        <v>7.07</v>
      </c>
      <c r="I322" s="13">
        <f>[1]Source!Q193</f>
        <v>528</v>
      </c>
    </row>
    <row r="323" spans="1:22" ht="14.25" x14ac:dyDescent="0.2">
      <c r="A323" s="17"/>
      <c r="B323" s="16"/>
      <c r="C323" s="16" t="s">
        <v>9</v>
      </c>
      <c r="D323" s="14"/>
      <c r="E323" s="15"/>
      <c r="F323" s="13">
        <f>[1]Source!AN192</f>
        <v>0.97</v>
      </c>
      <c r="G323" s="18">
        <f>[1]Source!R192</f>
        <v>7</v>
      </c>
      <c r="H323" s="14">
        <f>IF([1]Source!BS193&lt;&gt; 0, [1]Source!BS193, 1)</f>
        <v>7.07</v>
      </c>
      <c r="I323" s="18">
        <f>[1]Source!R193</f>
        <v>48</v>
      </c>
      <c r="R323">
        <f>G323</f>
        <v>7</v>
      </c>
    </row>
    <row r="324" spans="1:22" ht="14.25" x14ac:dyDescent="0.2">
      <c r="A324" s="17"/>
      <c r="B324" s="16"/>
      <c r="C324" s="16" t="s">
        <v>8</v>
      </c>
      <c r="D324" s="14"/>
      <c r="E324" s="15"/>
      <c r="F324" s="13">
        <f>[1]Source!AL192</f>
        <v>1124.6099999999999</v>
      </c>
      <c r="G324" s="13">
        <f>[1]Source!P192</f>
        <v>7643</v>
      </c>
      <c r="H324" s="14">
        <f>IF([1]Source!BC193&lt;&gt; 0, [1]Source!BC193, 1)</f>
        <v>7.07</v>
      </c>
      <c r="I324" s="13">
        <f>[1]Source!P193</f>
        <v>54038</v>
      </c>
    </row>
    <row r="325" spans="1:22" ht="14.25" x14ac:dyDescent="0.2">
      <c r="A325" s="17"/>
      <c r="B325" s="16"/>
      <c r="C325" s="16" t="s">
        <v>7</v>
      </c>
      <c r="D325" s="14" t="s">
        <v>5</v>
      </c>
      <c r="E325" s="15"/>
      <c r="F325" s="13">
        <f>[1]Source!AT192</f>
        <v>105</v>
      </c>
      <c r="G325" s="13">
        <f>SUM(S317:S324)</f>
        <v>286</v>
      </c>
      <c r="H325" s="14"/>
      <c r="I325" s="13">
        <f>SUM(T317:T324)</f>
        <v>2017</v>
      </c>
    </row>
    <row r="326" spans="1:22" ht="14.25" x14ac:dyDescent="0.2">
      <c r="A326" s="17"/>
      <c r="B326" s="16"/>
      <c r="C326" s="16" t="s">
        <v>6</v>
      </c>
      <c r="D326" s="14" t="s">
        <v>5</v>
      </c>
      <c r="E326" s="15"/>
      <c r="F326" s="13">
        <f>[1]Source!AU192</f>
        <v>64</v>
      </c>
      <c r="G326" s="13">
        <f>SUM(U317:U325)</f>
        <v>174</v>
      </c>
      <c r="H326" s="14"/>
      <c r="I326" s="13">
        <f>SUM(V317:V325)</f>
        <v>1229</v>
      </c>
    </row>
    <row r="327" spans="1:22" ht="14.25" x14ac:dyDescent="0.2">
      <c r="A327" s="11"/>
      <c r="B327" s="10"/>
      <c r="C327" s="10" t="s">
        <v>4</v>
      </c>
      <c r="D327" s="8" t="s">
        <v>3</v>
      </c>
      <c r="E327" s="9">
        <f>[1]Source!AQ192</f>
        <v>4.51</v>
      </c>
      <c r="F327" s="7"/>
      <c r="G327" s="12">
        <f>[1]Source!U193</f>
        <v>35.237080999999996</v>
      </c>
      <c r="H327" s="8"/>
      <c r="I327" s="7"/>
    </row>
    <row r="328" spans="1:22" ht="15" x14ac:dyDescent="0.25">
      <c r="F328" s="39">
        <f xml:space="preserve"> [1]Source!P192+[1]Source!Q192+[1]Source!S192+SUM(G325:G326)</f>
        <v>8443</v>
      </c>
      <c r="G328" s="39"/>
      <c r="H328" s="39">
        <f xml:space="preserve"> [1]Source!P193+[1]Source!Q193+[1]Source!S193+SUM(I325:I326)</f>
        <v>59685</v>
      </c>
      <c r="I328" s="39"/>
      <c r="O328" s="6">
        <f>F328</f>
        <v>8443</v>
      </c>
      <c r="P328" s="6">
        <f>H328</f>
        <v>59685</v>
      </c>
    </row>
    <row r="329" spans="1:22" ht="99.75" x14ac:dyDescent="0.2">
      <c r="A329" s="17" t="str">
        <f>[1]Source!E194</f>
        <v>32</v>
      </c>
      <c r="B329" s="16" t="s">
        <v>52</v>
      </c>
      <c r="C329" s="16" t="str">
        <f>[1]Source!G194</f>
        <v>Изоляция кладки печей, котлов, трубопроводов асбестовым шнуром</v>
      </c>
      <c r="D329" s="14" t="str">
        <f>[1]Source!H194</f>
        <v>100 кг</v>
      </c>
      <c r="E329" s="15">
        <f>[1]Source!I194</f>
        <v>0.35</v>
      </c>
      <c r="F329" s="13">
        <f>IF([1]Source!AK194&lt;&gt; 0, [1]Source!AK194,[1]Source!AL194 + [1]Source!AM194 + [1]Source!AO194)</f>
        <v>8882.11</v>
      </c>
      <c r="G329" s="13"/>
      <c r="H329" s="14" t="str">
        <f>[1]Source!BO195</f>
        <v>. Письмо Минстроя России №7581-ДВ/09 от 05.03.2019</v>
      </c>
      <c r="I329" s="13"/>
      <c r="S329">
        <f>[1]Source!X194</f>
        <v>61</v>
      </c>
      <c r="T329">
        <f>[1]Source!X195</f>
        <v>436</v>
      </c>
      <c r="U329">
        <f>[1]Source!Y194</f>
        <v>37</v>
      </c>
      <c r="V329">
        <f>[1]Source!Y195</f>
        <v>266</v>
      </c>
    </row>
    <row r="330" spans="1:22" x14ac:dyDescent="0.2">
      <c r="C330" s="19" t="str">
        <f>"Объем: "&amp;[1]Source!I194&amp;"=35/"&amp;"100"</f>
        <v>Объем: 0,35=35/100</v>
      </c>
    </row>
    <row r="331" spans="1:22" ht="89.25" x14ac:dyDescent="0.2">
      <c r="C331" s="20" t="str">
        <f>[1]Source!CN194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332" spans="1:22" x14ac:dyDescent="0.2">
      <c r="C332" s="42" t="s">
        <v>37</v>
      </c>
      <c r="D332" s="42"/>
      <c r="E332" s="42"/>
      <c r="F332" s="42"/>
      <c r="G332" s="42"/>
      <c r="H332" s="42"/>
      <c r="I332" s="42"/>
    </row>
    <row r="333" spans="1:22" ht="14.25" x14ac:dyDescent="0.2">
      <c r="A333" s="17"/>
      <c r="B333" s="16"/>
      <c r="C333" s="16" t="s">
        <v>11</v>
      </c>
      <c r="D333" s="14"/>
      <c r="E333" s="15"/>
      <c r="F333" s="13">
        <f>[1]Source!AO194</f>
        <v>144.82</v>
      </c>
      <c r="G333" s="13">
        <f>[1]Source!S194</f>
        <v>58</v>
      </c>
      <c r="H333" s="14">
        <f>IF([1]Source!BA195&lt;&gt; 0, [1]Source!BA195, 1)</f>
        <v>7.07</v>
      </c>
      <c r="I333" s="13">
        <f>[1]Source!S195</f>
        <v>413</v>
      </c>
      <c r="R333">
        <f>G333</f>
        <v>58</v>
      </c>
    </row>
    <row r="334" spans="1:22" ht="14.25" x14ac:dyDescent="0.2">
      <c r="A334" s="17"/>
      <c r="B334" s="16"/>
      <c r="C334" s="16" t="s">
        <v>10</v>
      </c>
      <c r="D334" s="14"/>
      <c r="E334" s="15"/>
      <c r="F334" s="13">
        <f>[1]Source!AM194</f>
        <v>8.9600000000000009</v>
      </c>
      <c r="G334" s="13">
        <f>[1]Source!Q194</f>
        <v>4</v>
      </c>
      <c r="H334" s="14">
        <f>IF([1]Source!BB195&lt;&gt; 0, [1]Source!BB195, 1)</f>
        <v>7.07</v>
      </c>
      <c r="I334" s="13">
        <f>[1]Source!Q195</f>
        <v>27</v>
      </c>
    </row>
    <row r="335" spans="1:22" ht="14.25" x14ac:dyDescent="0.2">
      <c r="A335" s="17"/>
      <c r="B335" s="16"/>
      <c r="C335" s="16" t="s">
        <v>8</v>
      </c>
      <c r="D335" s="14"/>
      <c r="E335" s="15"/>
      <c r="F335" s="13">
        <f>[1]Source!AL194</f>
        <v>8728.33</v>
      </c>
      <c r="G335" s="13">
        <f>[1]Source!P194</f>
        <v>3055</v>
      </c>
      <c r="H335" s="14">
        <f>IF([1]Source!BC195&lt;&gt; 0, [1]Source!BC195, 1)</f>
        <v>7.07</v>
      </c>
      <c r="I335" s="13">
        <f>[1]Source!P195</f>
        <v>21597</v>
      </c>
    </row>
    <row r="336" spans="1:22" ht="14.25" x14ac:dyDescent="0.2">
      <c r="A336" s="17"/>
      <c r="B336" s="16"/>
      <c r="C336" s="16" t="s">
        <v>7</v>
      </c>
      <c r="D336" s="14" t="s">
        <v>5</v>
      </c>
      <c r="E336" s="15"/>
      <c r="F336" s="13">
        <f>[1]Source!AT194</f>
        <v>105</v>
      </c>
      <c r="G336" s="13">
        <f>SUM(S329:S335)</f>
        <v>61</v>
      </c>
      <c r="H336" s="14"/>
      <c r="I336" s="13">
        <f>SUM(T329:T335)</f>
        <v>436</v>
      </c>
    </row>
    <row r="337" spans="1:22" ht="14.25" x14ac:dyDescent="0.2">
      <c r="A337" s="17"/>
      <c r="B337" s="16"/>
      <c r="C337" s="16" t="s">
        <v>6</v>
      </c>
      <c r="D337" s="14" t="s">
        <v>5</v>
      </c>
      <c r="E337" s="15"/>
      <c r="F337" s="13">
        <f>[1]Source!AU194</f>
        <v>64</v>
      </c>
      <c r="G337" s="13">
        <f>SUM(U329:U336)</f>
        <v>37</v>
      </c>
      <c r="H337" s="14"/>
      <c r="I337" s="13">
        <f>SUM(V329:V336)</f>
        <v>266</v>
      </c>
    </row>
    <row r="338" spans="1:22" ht="14.25" x14ac:dyDescent="0.2">
      <c r="A338" s="11"/>
      <c r="B338" s="10"/>
      <c r="C338" s="10" t="s">
        <v>4</v>
      </c>
      <c r="D338" s="8" t="s">
        <v>3</v>
      </c>
      <c r="E338" s="9">
        <f>[1]Source!AQ194</f>
        <v>19.03</v>
      </c>
      <c r="F338" s="7"/>
      <c r="G338" s="12">
        <f>[1]Source!U195</f>
        <v>7.6595749999999994</v>
      </c>
      <c r="H338" s="8"/>
      <c r="I338" s="7"/>
    </row>
    <row r="339" spans="1:22" ht="15" x14ac:dyDescent="0.25">
      <c r="F339" s="39">
        <f xml:space="preserve"> [1]Source!P194+[1]Source!Q194+[1]Source!S194+SUM(G336:G337)</f>
        <v>3215</v>
      </c>
      <c r="G339" s="39"/>
      <c r="H339" s="39">
        <f xml:space="preserve"> [1]Source!P195+[1]Source!Q195+[1]Source!S195+SUM(I336:I337)</f>
        <v>22739</v>
      </c>
      <c r="I339" s="39"/>
      <c r="O339" s="6">
        <f>F339</f>
        <v>3215</v>
      </c>
      <c r="P339" s="6">
        <f>H339</f>
        <v>22739</v>
      </c>
    </row>
    <row r="340" spans="1:22" ht="99.75" x14ac:dyDescent="0.2">
      <c r="A340" s="17" t="str">
        <f>[1]Source!E196</f>
        <v>33</v>
      </c>
      <c r="B340" s="16" t="s">
        <v>51</v>
      </c>
      <c r="C340" s="16" t="str">
        <f>[1]Source!G196</f>
        <v>Обмуровка поверхности котлов плитами теплоизоляционными</v>
      </c>
      <c r="D340" s="14" t="str">
        <f>[1]Source!H196</f>
        <v>м3</v>
      </c>
      <c r="E340" s="15">
        <f>[1]Source!I196</f>
        <v>5.8</v>
      </c>
      <c r="F340" s="13">
        <f>IF([1]Source!AK196&lt;&gt; 0, [1]Source!AK196,[1]Source!AL196 + [1]Source!AM196 + [1]Source!AO196)</f>
        <v>1057.17</v>
      </c>
      <c r="G340" s="13"/>
      <c r="H340" s="14" t="str">
        <f>[1]Source!BO197</f>
        <v>. Письмо Минстроя России №7581-ДВ/09 от 05.03.2019</v>
      </c>
      <c r="I340" s="13"/>
      <c r="S340">
        <f>[1]Source!X196</f>
        <v>1468</v>
      </c>
      <c r="T340">
        <f>[1]Source!X197</f>
        <v>10376</v>
      </c>
      <c r="U340">
        <f>[1]Source!Y196</f>
        <v>895</v>
      </c>
      <c r="V340">
        <f>[1]Source!Y197</f>
        <v>6324</v>
      </c>
    </row>
    <row r="341" spans="1:22" ht="89.25" x14ac:dyDescent="0.2">
      <c r="C341" s="20" t="str">
        <f>[1]Source!CN196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342" spans="1:22" x14ac:dyDescent="0.2">
      <c r="C342" s="42" t="s">
        <v>37</v>
      </c>
      <c r="D342" s="42"/>
      <c r="E342" s="42"/>
      <c r="F342" s="42"/>
      <c r="G342" s="42"/>
      <c r="H342" s="42"/>
      <c r="I342" s="42"/>
    </row>
    <row r="343" spans="1:22" ht="14.25" x14ac:dyDescent="0.2">
      <c r="A343" s="17"/>
      <c r="B343" s="16"/>
      <c r="C343" s="16" t="s">
        <v>11</v>
      </c>
      <c r="D343" s="14"/>
      <c r="E343" s="15"/>
      <c r="F343" s="13">
        <f>[1]Source!AO196</f>
        <v>160.58000000000001</v>
      </c>
      <c r="G343" s="13">
        <f>[1]Source!S196</f>
        <v>1073</v>
      </c>
      <c r="H343" s="14">
        <f>IF([1]Source!BA197&lt;&gt; 0, [1]Source!BA197, 1)</f>
        <v>7.07</v>
      </c>
      <c r="I343" s="13">
        <f>[1]Source!S197</f>
        <v>7586</v>
      </c>
      <c r="R343">
        <f>G343</f>
        <v>1073</v>
      </c>
    </row>
    <row r="344" spans="1:22" ht="14.25" x14ac:dyDescent="0.2">
      <c r="A344" s="17"/>
      <c r="B344" s="16"/>
      <c r="C344" s="16" t="s">
        <v>10</v>
      </c>
      <c r="D344" s="14"/>
      <c r="E344" s="15"/>
      <c r="F344" s="13">
        <f>[1]Source!AM196</f>
        <v>367.76</v>
      </c>
      <c r="G344" s="13">
        <f>[1]Source!Q196</f>
        <v>2668</v>
      </c>
      <c r="H344" s="14">
        <f>IF([1]Source!BB197&lt;&gt; 0, [1]Source!BB197, 1)</f>
        <v>7.07</v>
      </c>
      <c r="I344" s="13">
        <f>[1]Source!Q197</f>
        <v>18863</v>
      </c>
    </row>
    <row r="345" spans="1:22" ht="14.25" x14ac:dyDescent="0.2">
      <c r="A345" s="17"/>
      <c r="B345" s="16"/>
      <c r="C345" s="16" t="s">
        <v>9</v>
      </c>
      <c r="D345" s="14"/>
      <c r="E345" s="15"/>
      <c r="F345" s="13">
        <f>[1]Source!AN196</f>
        <v>44.96</v>
      </c>
      <c r="G345" s="18">
        <f>[1]Source!R196</f>
        <v>325</v>
      </c>
      <c r="H345" s="14">
        <f>IF([1]Source!BS197&lt;&gt; 0, [1]Source!BS197, 1)</f>
        <v>7.07</v>
      </c>
      <c r="I345" s="18">
        <f>[1]Source!R197</f>
        <v>2296</v>
      </c>
      <c r="R345">
        <f>G345</f>
        <v>325</v>
      </c>
    </row>
    <row r="346" spans="1:22" ht="14.25" x14ac:dyDescent="0.2">
      <c r="A346" s="17"/>
      <c r="B346" s="16"/>
      <c r="C346" s="16" t="s">
        <v>8</v>
      </c>
      <c r="D346" s="14"/>
      <c r="E346" s="15"/>
      <c r="F346" s="13">
        <f>[1]Source!AL196</f>
        <v>528.83000000000004</v>
      </c>
      <c r="G346" s="13">
        <f>[1]Source!P196</f>
        <v>3068</v>
      </c>
      <c r="H346" s="14">
        <f>IF([1]Source!BC197&lt;&gt; 0, [1]Source!BC197, 1)</f>
        <v>7.07</v>
      </c>
      <c r="I346" s="13">
        <f>[1]Source!P197</f>
        <v>21692</v>
      </c>
    </row>
    <row r="347" spans="1:22" ht="28.5" x14ac:dyDescent="0.2">
      <c r="A347" s="17" t="str">
        <f>[1]Source!E198</f>
        <v>33,1</v>
      </c>
      <c r="B347" s="16" t="s">
        <v>50</v>
      </c>
      <c r="C347" s="16" t="str">
        <f>[1]Source!G198</f>
        <v>Плиты огнеупорные теплоизоляционные</v>
      </c>
      <c r="D347" s="14" t="str">
        <f>[1]Source!H198</f>
        <v>м3</v>
      </c>
      <c r="E347" s="15">
        <f>[1]Source!I198</f>
        <v>5.3940000000000001</v>
      </c>
      <c r="F347" s="13">
        <f>[1]Source!AK198</f>
        <v>0</v>
      </c>
      <c r="G347" s="13">
        <f>[1]Source!O198</f>
        <v>0</v>
      </c>
      <c r="H347" s="14">
        <f>IF([1]Source!BC199&lt;&gt; 0, [1]Source!BC199, 1)</f>
        <v>7.07</v>
      </c>
      <c r="I347" s="13">
        <f>[1]Source!O199</f>
        <v>0</v>
      </c>
      <c r="S347">
        <f>[1]Source!X198</f>
        <v>0</v>
      </c>
      <c r="T347">
        <f>[1]Source!X199</f>
        <v>0</v>
      </c>
      <c r="U347">
        <f>[1]Source!Y198</f>
        <v>0</v>
      </c>
      <c r="V347">
        <f>[1]Source!Y199</f>
        <v>0</v>
      </c>
    </row>
    <row r="348" spans="1:22" ht="14.25" x14ac:dyDescent="0.2">
      <c r="A348" s="17"/>
      <c r="B348" s="16"/>
      <c r="C348" s="16" t="s">
        <v>7</v>
      </c>
      <c r="D348" s="14" t="s">
        <v>5</v>
      </c>
      <c r="E348" s="15"/>
      <c r="F348" s="13">
        <f>[1]Source!AT196</f>
        <v>105</v>
      </c>
      <c r="G348" s="13">
        <f>SUM(S340:S347)</f>
        <v>1468</v>
      </c>
      <c r="H348" s="14"/>
      <c r="I348" s="13">
        <f>SUM(T340:T347)</f>
        <v>10376</v>
      </c>
    </row>
    <row r="349" spans="1:22" ht="14.25" x14ac:dyDescent="0.2">
      <c r="A349" s="17"/>
      <c r="B349" s="16"/>
      <c r="C349" s="16" t="s">
        <v>6</v>
      </c>
      <c r="D349" s="14" t="s">
        <v>5</v>
      </c>
      <c r="E349" s="15"/>
      <c r="F349" s="13">
        <f>[1]Source!AU196</f>
        <v>64</v>
      </c>
      <c r="G349" s="13">
        <f>SUM(U340:U348)</f>
        <v>895</v>
      </c>
      <c r="H349" s="14"/>
      <c r="I349" s="13">
        <f>SUM(V340:V348)</f>
        <v>6324</v>
      </c>
    </row>
    <row r="350" spans="1:22" ht="14.25" x14ac:dyDescent="0.2">
      <c r="A350" s="11"/>
      <c r="B350" s="10"/>
      <c r="C350" s="10" t="s">
        <v>4</v>
      </c>
      <c r="D350" s="8" t="s">
        <v>3</v>
      </c>
      <c r="E350" s="9">
        <f>[1]Source!AQ196</f>
        <v>19.37</v>
      </c>
      <c r="F350" s="7"/>
      <c r="G350" s="12">
        <f>[1]Source!U197</f>
        <v>129.1979</v>
      </c>
      <c r="H350" s="8"/>
      <c r="I350" s="7"/>
    </row>
    <row r="351" spans="1:22" ht="15" x14ac:dyDescent="0.25">
      <c r="F351" s="39">
        <f xml:space="preserve"> [1]Source!P196+[1]Source!Q196+[1]Source!S196+SUM(G347:G349)</f>
        <v>9172</v>
      </c>
      <c r="G351" s="39"/>
      <c r="H351" s="39">
        <f xml:space="preserve"> [1]Source!P197+[1]Source!Q197+[1]Source!S197+SUM(I347:I349)</f>
        <v>64841</v>
      </c>
      <c r="I351" s="39"/>
      <c r="O351" s="6">
        <f>F351</f>
        <v>9172</v>
      </c>
      <c r="P351" s="6">
        <f>H351</f>
        <v>64841</v>
      </c>
    </row>
    <row r="352" spans="1:22" ht="42.75" x14ac:dyDescent="0.2">
      <c r="A352" s="11" t="str">
        <f>[1]Source!E200</f>
        <v>34</v>
      </c>
      <c r="B352" s="10" t="s">
        <v>49</v>
      </c>
      <c r="C352" s="10" t="str">
        <f>[1]Source!G200</f>
        <v>Маты прошивные из минеральной ваты без обкладок М-125 (ГОСТ 21880-86), толщина 80 мм</v>
      </c>
      <c r="D352" s="8" t="str">
        <f>[1]Source!H200</f>
        <v>м3</v>
      </c>
      <c r="E352" s="9">
        <f>[1]Source!I200</f>
        <v>5.3940000000000001</v>
      </c>
      <c r="F352" s="7">
        <f>[1]Source!AL200</f>
        <v>599.39</v>
      </c>
      <c r="G352" s="7">
        <f>[1]Source!P200</f>
        <v>3231</v>
      </c>
      <c r="H352" s="8">
        <f>IF([1]Source!BC201&lt;&gt; 0, [1]Source!BC201, 1)</f>
        <v>7.07</v>
      </c>
      <c r="I352" s="7">
        <f>[1]Source!P201</f>
        <v>22843</v>
      </c>
      <c r="S352">
        <f>[1]Source!X200</f>
        <v>0</v>
      </c>
      <c r="T352">
        <f>[1]Source!X201</f>
        <v>0</v>
      </c>
      <c r="U352">
        <f>[1]Source!Y200</f>
        <v>0</v>
      </c>
      <c r="V352">
        <f>[1]Source!Y201</f>
        <v>0</v>
      </c>
    </row>
    <row r="353" spans="1:22" ht="15" x14ac:dyDescent="0.25">
      <c r="F353" s="39">
        <f xml:space="preserve"> [1]Source!P200+[1]Source!Q200+[1]Source!S200+SUM(G353:G353)</f>
        <v>3231</v>
      </c>
      <c r="G353" s="39"/>
      <c r="H353" s="39">
        <f xml:space="preserve"> [1]Source!P201+[1]Source!Q201+[1]Source!S201+SUM(I353:I353)</f>
        <v>22843</v>
      </c>
      <c r="I353" s="39"/>
      <c r="O353" s="6">
        <f>F353</f>
        <v>3231</v>
      </c>
      <c r="P353" s="6">
        <f>H353</f>
        <v>22843</v>
      </c>
    </row>
    <row r="354" spans="1:22" ht="99.75" x14ac:dyDescent="0.2">
      <c r="A354" s="17" t="str">
        <f>[1]Source!E202</f>
        <v>35</v>
      </c>
      <c r="B354" s="16" t="s">
        <v>48</v>
      </c>
      <c r="C354" s="16" t="str">
        <f>[1]Source!G202</f>
        <v>Кладка из шамотных изделий стен прямых, массивов, подов и выстилок, категория кладки III</v>
      </c>
      <c r="D354" s="14" t="str">
        <f>[1]Source!H202</f>
        <v>м3</v>
      </c>
      <c r="E354" s="15">
        <f>[1]Source!I202</f>
        <v>2.2999999999999998</v>
      </c>
      <c r="F354" s="13">
        <f>IF([1]Source!AK202&lt;&gt; 0, [1]Source!AK202,[1]Source!AL202 + [1]Source!AM202 + [1]Source!AO202)</f>
        <v>688.47</v>
      </c>
      <c r="G354" s="13"/>
      <c r="H354" s="14" t="str">
        <f>[1]Source!BO203</f>
        <v>. Письмо Минстроя России №7581-ДВ/09 от 05.03.2019</v>
      </c>
      <c r="I354" s="13"/>
      <c r="S354">
        <f>[1]Source!X202</f>
        <v>575</v>
      </c>
      <c r="T354">
        <f>[1]Source!X203</f>
        <v>4064</v>
      </c>
      <c r="U354">
        <f>[1]Source!Y202</f>
        <v>351</v>
      </c>
      <c r="V354">
        <f>[1]Source!Y203</f>
        <v>2477</v>
      </c>
    </row>
    <row r="355" spans="1:22" ht="89.25" x14ac:dyDescent="0.2">
      <c r="C355" s="20" t="str">
        <f>[1]Source!CN202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356" spans="1:22" x14ac:dyDescent="0.2">
      <c r="C356" s="42" t="s">
        <v>37</v>
      </c>
      <c r="D356" s="42"/>
      <c r="E356" s="42"/>
      <c r="F356" s="42"/>
      <c r="G356" s="42"/>
      <c r="H356" s="42"/>
      <c r="I356" s="42"/>
    </row>
    <row r="357" spans="1:22" ht="14.25" x14ac:dyDescent="0.2">
      <c r="A357" s="17"/>
      <c r="B357" s="16"/>
      <c r="C357" s="16" t="s">
        <v>11</v>
      </c>
      <c r="D357" s="14"/>
      <c r="E357" s="15"/>
      <c r="F357" s="13">
        <f>[1]Source!AO202</f>
        <v>159.13999999999999</v>
      </c>
      <c r="G357" s="13">
        <f>[1]Source!S202</f>
        <v>421</v>
      </c>
      <c r="H357" s="14">
        <f>IF([1]Source!BA203&lt;&gt; 0, [1]Source!BA203, 1)</f>
        <v>7.07</v>
      </c>
      <c r="I357" s="13">
        <f>[1]Source!S203</f>
        <v>2976</v>
      </c>
      <c r="R357">
        <f>G357</f>
        <v>421</v>
      </c>
    </row>
    <row r="358" spans="1:22" ht="14.25" x14ac:dyDescent="0.2">
      <c r="A358" s="17"/>
      <c r="B358" s="16"/>
      <c r="C358" s="16" t="s">
        <v>10</v>
      </c>
      <c r="D358" s="14"/>
      <c r="E358" s="15"/>
      <c r="F358" s="13">
        <f>[1]Source!AM202</f>
        <v>354.19</v>
      </c>
      <c r="G358" s="13">
        <f>[1]Source!Q202</f>
        <v>1017</v>
      </c>
      <c r="H358" s="14">
        <f>IF([1]Source!BB203&lt;&gt; 0, [1]Source!BB203, 1)</f>
        <v>7.07</v>
      </c>
      <c r="I358" s="13">
        <f>[1]Source!Q203</f>
        <v>7187</v>
      </c>
    </row>
    <row r="359" spans="1:22" ht="14.25" x14ac:dyDescent="0.2">
      <c r="A359" s="17"/>
      <c r="B359" s="16"/>
      <c r="C359" s="16" t="s">
        <v>9</v>
      </c>
      <c r="D359" s="14"/>
      <c r="E359" s="15"/>
      <c r="F359" s="13">
        <f>[1]Source!AN202</f>
        <v>44.35</v>
      </c>
      <c r="G359" s="18">
        <f>[1]Source!R202</f>
        <v>127</v>
      </c>
      <c r="H359" s="14">
        <f>IF([1]Source!BS203&lt;&gt; 0, [1]Source!BS203, 1)</f>
        <v>7.07</v>
      </c>
      <c r="I359" s="18">
        <f>[1]Source!R203</f>
        <v>894</v>
      </c>
      <c r="R359">
        <f>G359</f>
        <v>127</v>
      </c>
    </row>
    <row r="360" spans="1:22" ht="14.25" x14ac:dyDescent="0.2">
      <c r="A360" s="17"/>
      <c r="B360" s="16"/>
      <c r="C360" s="16" t="s">
        <v>8</v>
      </c>
      <c r="D360" s="14"/>
      <c r="E360" s="15"/>
      <c r="F360" s="13">
        <f>[1]Source!AL202</f>
        <v>175.14</v>
      </c>
      <c r="G360" s="13">
        <f>[1]Source!P202</f>
        <v>403</v>
      </c>
      <c r="H360" s="14">
        <f>IF([1]Source!BC203&lt;&gt; 0, [1]Source!BC203, 1)</f>
        <v>7.07</v>
      </c>
      <c r="I360" s="13">
        <f>[1]Source!P203</f>
        <v>2846</v>
      </c>
    </row>
    <row r="361" spans="1:22" ht="42.75" x14ac:dyDescent="0.2">
      <c r="A361" s="17" t="str">
        <f>[1]Source!E204</f>
        <v>35,1</v>
      </c>
      <c r="B361" s="16" t="s">
        <v>47</v>
      </c>
      <c r="C361" s="16" t="str">
        <f>[1]Source!G204</f>
        <v>Изделия огнеупорные шамотные общего назначения № 5, 8, 1 подгруппы марки ШБ</v>
      </c>
      <c r="D361" s="14" t="str">
        <f>[1]Source!H204</f>
        <v>т</v>
      </c>
      <c r="E361" s="15">
        <f>[1]Source!I204</f>
        <v>4.37</v>
      </c>
      <c r="F361" s="13">
        <f>[1]Source!AK204</f>
        <v>1466.24</v>
      </c>
      <c r="G361" s="13">
        <f>[1]Source!O204</f>
        <v>6406</v>
      </c>
      <c r="H361" s="14">
        <f>IF([1]Source!BC205&lt;&gt; 0, [1]Source!BC205, 1)</f>
        <v>7.07</v>
      </c>
      <c r="I361" s="13">
        <f>[1]Source!O205</f>
        <v>45293</v>
      </c>
      <c r="S361">
        <f>[1]Source!X204</f>
        <v>0</v>
      </c>
      <c r="T361">
        <f>[1]Source!X205</f>
        <v>0</v>
      </c>
      <c r="U361">
        <f>[1]Source!Y204</f>
        <v>0</v>
      </c>
      <c r="V361">
        <f>[1]Source!Y205</f>
        <v>0</v>
      </c>
    </row>
    <row r="362" spans="1:22" ht="14.25" x14ac:dyDescent="0.2">
      <c r="A362" s="17"/>
      <c r="B362" s="16"/>
      <c r="C362" s="16" t="s">
        <v>7</v>
      </c>
      <c r="D362" s="14" t="s">
        <v>5</v>
      </c>
      <c r="E362" s="15"/>
      <c r="F362" s="13">
        <f>[1]Source!AT202</f>
        <v>105</v>
      </c>
      <c r="G362" s="13">
        <f>SUM(S354:S361)</f>
        <v>575</v>
      </c>
      <c r="H362" s="14"/>
      <c r="I362" s="13">
        <f>SUM(T354:T361)</f>
        <v>4064</v>
      </c>
    </row>
    <row r="363" spans="1:22" ht="14.25" x14ac:dyDescent="0.2">
      <c r="A363" s="17"/>
      <c r="B363" s="16"/>
      <c r="C363" s="16" t="s">
        <v>6</v>
      </c>
      <c r="D363" s="14" t="s">
        <v>5</v>
      </c>
      <c r="E363" s="15"/>
      <c r="F363" s="13">
        <f>[1]Source!AU202</f>
        <v>64</v>
      </c>
      <c r="G363" s="13">
        <f>SUM(U354:U362)</f>
        <v>351</v>
      </c>
      <c r="H363" s="14"/>
      <c r="I363" s="13">
        <f>SUM(V354:V362)</f>
        <v>2477</v>
      </c>
    </row>
    <row r="364" spans="1:22" ht="14.25" x14ac:dyDescent="0.2">
      <c r="A364" s="11"/>
      <c r="B364" s="10"/>
      <c r="C364" s="10" t="s">
        <v>4</v>
      </c>
      <c r="D364" s="8" t="s">
        <v>3</v>
      </c>
      <c r="E364" s="9">
        <f>[1]Source!AQ202</f>
        <v>18.25</v>
      </c>
      <c r="F364" s="7"/>
      <c r="G364" s="12">
        <f>[1]Source!U203</f>
        <v>48.271249999999988</v>
      </c>
      <c r="H364" s="8"/>
      <c r="I364" s="7"/>
    </row>
    <row r="365" spans="1:22" ht="15" x14ac:dyDescent="0.25">
      <c r="F365" s="39">
        <f xml:space="preserve"> [1]Source!P202+[1]Source!Q202+[1]Source!S202+SUM(G361:G363)</f>
        <v>9173</v>
      </c>
      <c r="G365" s="39"/>
      <c r="H365" s="39">
        <f xml:space="preserve"> [1]Source!P203+[1]Source!Q203+[1]Source!S203+SUM(I361:I363)</f>
        <v>64843</v>
      </c>
      <c r="I365" s="39"/>
      <c r="O365" s="6">
        <f>F365</f>
        <v>9173</v>
      </c>
      <c r="P365" s="6">
        <f>H365</f>
        <v>64843</v>
      </c>
    </row>
    <row r="366" spans="1:22" ht="99.75" x14ac:dyDescent="0.2">
      <c r="A366" s="17" t="str">
        <f>[1]Source!E206</f>
        <v>36</v>
      </c>
      <c r="B366" s="16" t="s">
        <v>46</v>
      </c>
      <c r="C366" s="16" t="str">
        <f>[1]Source!G206</f>
        <v>Обмуровка экранов жаростойким бетоном толщиной слоя до 40 мм</v>
      </c>
      <c r="D366" s="14" t="str">
        <f>[1]Source!H206</f>
        <v>м3</v>
      </c>
      <c r="E366" s="15">
        <f>[1]Source!I206</f>
        <v>4.84</v>
      </c>
      <c r="F366" s="13">
        <f>IF([1]Source!AK206&lt;&gt; 0, [1]Source!AK206,[1]Source!AL206 + [1]Source!AM206 + [1]Source!AO206)</f>
        <v>14340.3</v>
      </c>
      <c r="G366" s="13"/>
      <c r="H366" s="14" t="str">
        <f>[1]Source!BO207</f>
        <v>. Письмо Минстроя России №7581-ДВ/09 от 05.03.2019</v>
      </c>
      <c r="I366" s="13"/>
      <c r="S366">
        <f>[1]Source!X206</f>
        <v>2902</v>
      </c>
      <c r="T366">
        <f>[1]Source!X207</f>
        <v>20516</v>
      </c>
      <c r="U366">
        <f>[1]Source!Y206</f>
        <v>1769</v>
      </c>
      <c r="V366">
        <f>[1]Source!Y207</f>
        <v>12505</v>
      </c>
    </row>
    <row r="367" spans="1:22" ht="89.25" x14ac:dyDescent="0.2">
      <c r="C367" s="20" t="str">
        <f>[1]Source!CN206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368" spans="1:22" x14ac:dyDescent="0.2">
      <c r="C368" s="42" t="s">
        <v>37</v>
      </c>
      <c r="D368" s="42"/>
      <c r="E368" s="42"/>
      <c r="F368" s="42"/>
      <c r="G368" s="42"/>
      <c r="H368" s="42"/>
      <c r="I368" s="42"/>
    </row>
    <row r="369" spans="1:22" ht="14.25" x14ac:dyDescent="0.2">
      <c r="A369" s="17"/>
      <c r="B369" s="16"/>
      <c r="C369" s="16" t="s">
        <v>11</v>
      </c>
      <c r="D369" s="14"/>
      <c r="E369" s="15"/>
      <c r="F369" s="13">
        <f>[1]Source!AO206</f>
        <v>399.49</v>
      </c>
      <c r="G369" s="13">
        <f>[1]Source!S206</f>
        <v>2222</v>
      </c>
      <c r="H369" s="14">
        <f>IF([1]Source!BA207&lt;&gt; 0, [1]Source!BA207, 1)</f>
        <v>7.07</v>
      </c>
      <c r="I369" s="13">
        <f>[1]Source!S207</f>
        <v>15706</v>
      </c>
      <c r="R369">
        <f>G369</f>
        <v>2222</v>
      </c>
    </row>
    <row r="370" spans="1:22" ht="14.25" x14ac:dyDescent="0.2">
      <c r="A370" s="17"/>
      <c r="B370" s="16"/>
      <c r="C370" s="16" t="s">
        <v>10</v>
      </c>
      <c r="D370" s="14"/>
      <c r="E370" s="15"/>
      <c r="F370" s="13">
        <f>[1]Source!AM206</f>
        <v>525.34</v>
      </c>
      <c r="G370" s="13">
        <f>[1]Source!Q206</f>
        <v>3180</v>
      </c>
      <c r="H370" s="14">
        <f>IF([1]Source!BB207&lt;&gt; 0, [1]Source!BB207, 1)</f>
        <v>7.07</v>
      </c>
      <c r="I370" s="13">
        <f>[1]Source!Q207</f>
        <v>22482</v>
      </c>
    </row>
    <row r="371" spans="1:22" ht="14.25" x14ac:dyDescent="0.2">
      <c r="A371" s="17"/>
      <c r="B371" s="16"/>
      <c r="C371" s="16" t="s">
        <v>9</v>
      </c>
      <c r="D371" s="14"/>
      <c r="E371" s="15"/>
      <c r="F371" s="13">
        <f>[1]Source!AN206</f>
        <v>89.67</v>
      </c>
      <c r="G371" s="18">
        <f>[1]Source!R206</f>
        <v>542</v>
      </c>
      <c r="H371" s="14">
        <f>IF([1]Source!BS207&lt;&gt; 0, [1]Source!BS207, 1)</f>
        <v>7.07</v>
      </c>
      <c r="I371" s="18">
        <f>[1]Source!R207</f>
        <v>3833</v>
      </c>
      <c r="R371">
        <f>G371</f>
        <v>542</v>
      </c>
    </row>
    <row r="372" spans="1:22" ht="14.25" x14ac:dyDescent="0.2">
      <c r="A372" s="17"/>
      <c r="B372" s="16"/>
      <c r="C372" s="16" t="s">
        <v>8</v>
      </c>
      <c r="D372" s="14"/>
      <c r="E372" s="15"/>
      <c r="F372" s="13">
        <f>[1]Source!AL206</f>
        <v>13415.47</v>
      </c>
      <c r="G372" s="13">
        <f>[1]Source!P206</f>
        <v>64929</v>
      </c>
      <c r="H372" s="14">
        <f>IF([1]Source!BC207&lt;&gt; 0, [1]Source!BC207, 1)</f>
        <v>7.07</v>
      </c>
      <c r="I372" s="13">
        <f>[1]Source!P207</f>
        <v>459045</v>
      </c>
    </row>
    <row r="373" spans="1:22" ht="14.25" x14ac:dyDescent="0.2">
      <c r="A373" s="17"/>
      <c r="B373" s="16"/>
      <c r="C373" s="16" t="s">
        <v>7</v>
      </c>
      <c r="D373" s="14" t="s">
        <v>5</v>
      </c>
      <c r="E373" s="15"/>
      <c r="F373" s="13">
        <f>[1]Source!AT206</f>
        <v>105</v>
      </c>
      <c r="G373" s="13">
        <f>SUM(S366:S372)</f>
        <v>2902</v>
      </c>
      <c r="H373" s="14"/>
      <c r="I373" s="13">
        <f>SUM(T366:T372)</f>
        <v>20516</v>
      </c>
    </row>
    <row r="374" spans="1:22" ht="14.25" x14ac:dyDescent="0.2">
      <c r="A374" s="17"/>
      <c r="B374" s="16"/>
      <c r="C374" s="16" t="s">
        <v>6</v>
      </c>
      <c r="D374" s="14" t="s">
        <v>5</v>
      </c>
      <c r="E374" s="15"/>
      <c r="F374" s="13">
        <f>[1]Source!AU206</f>
        <v>64</v>
      </c>
      <c r="G374" s="13">
        <f>SUM(U366:U373)</f>
        <v>1769</v>
      </c>
      <c r="H374" s="14"/>
      <c r="I374" s="13">
        <f>SUM(V366:V373)</f>
        <v>12505</v>
      </c>
    </row>
    <row r="375" spans="1:22" ht="14.25" x14ac:dyDescent="0.2">
      <c r="A375" s="11"/>
      <c r="B375" s="10"/>
      <c r="C375" s="10" t="s">
        <v>4</v>
      </c>
      <c r="D375" s="8" t="s">
        <v>3</v>
      </c>
      <c r="E375" s="9">
        <f>[1]Source!AQ206</f>
        <v>45.14</v>
      </c>
      <c r="F375" s="7"/>
      <c r="G375" s="12">
        <f>[1]Source!U207</f>
        <v>251.24923999999996</v>
      </c>
      <c r="H375" s="8"/>
      <c r="I375" s="7"/>
    </row>
    <row r="376" spans="1:22" ht="15" x14ac:dyDescent="0.25">
      <c r="F376" s="39">
        <f xml:space="preserve"> [1]Source!P206+[1]Source!Q206+[1]Source!S206+SUM(G373:G374)</f>
        <v>75002</v>
      </c>
      <c r="G376" s="39"/>
      <c r="H376" s="39">
        <f xml:space="preserve"> [1]Source!P207+[1]Source!Q207+[1]Source!S207+SUM(I373:I374)</f>
        <v>530254</v>
      </c>
      <c r="I376" s="39"/>
      <c r="O376" s="6">
        <f>F376</f>
        <v>75002</v>
      </c>
      <c r="P376" s="6">
        <f>H376</f>
        <v>530254</v>
      </c>
    </row>
    <row r="377" spans="1:22" ht="99.75" x14ac:dyDescent="0.2">
      <c r="A377" s="17" t="str">
        <f>[1]Source!E208</f>
        <v>37</v>
      </c>
      <c r="B377" s="16" t="s">
        <v>45</v>
      </c>
      <c r="C377" s="16" t="str">
        <f>[1]Source!G208</f>
        <v>Торкретирование огнеупорным раствором барабанов и коллекторов</v>
      </c>
      <c r="D377" s="14" t="str">
        <f>[1]Source!H208</f>
        <v>м3</v>
      </c>
      <c r="E377" s="15">
        <f>[1]Source!I208</f>
        <v>2.4</v>
      </c>
      <c r="F377" s="13">
        <f>IF([1]Source!AK208&lt;&gt; 0, [1]Source!AK208,[1]Source!AL208 + [1]Source!AM208 + [1]Source!AO208)</f>
        <v>11843.31</v>
      </c>
      <c r="G377" s="13"/>
      <c r="H377" s="14" t="str">
        <f>[1]Source!BO209</f>
        <v>. Письмо Минстроя России №7581-ДВ/09 от 05.03.2019</v>
      </c>
      <c r="I377" s="13"/>
      <c r="S377">
        <f>[1]Source!X208</f>
        <v>1931</v>
      </c>
      <c r="T377">
        <f>[1]Source!X209</f>
        <v>13647</v>
      </c>
      <c r="U377">
        <f>[1]Source!Y208</f>
        <v>1177</v>
      </c>
      <c r="V377">
        <f>[1]Source!Y209</f>
        <v>8318</v>
      </c>
    </row>
    <row r="378" spans="1:22" ht="89.25" x14ac:dyDescent="0.2">
      <c r="C378" s="20" t="str">
        <f>[1]Source!CN208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379" spans="1:22" x14ac:dyDescent="0.2">
      <c r="C379" s="42" t="s">
        <v>37</v>
      </c>
      <c r="D379" s="42"/>
      <c r="E379" s="42"/>
      <c r="F379" s="42"/>
      <c r="G379" s="42"/>
      <c r="H379" s="42"/>
      <c r="I379" s="42"/>
    </row>
    <row r="380" spans="1:22" ht="14.25" x14ac:dyDescent="0.2">
      <c r="A380" s="17"/>
      <c r="B380" s="16"/>
      <c r="C380" s="16" t="s">
        <v>11</v>
      </c>
      <c r="D380" s="14"/>
      <c r="E380" s="15"/>
      <c r="F380" s="13">
        <f>[1]Source!AO208</f>
        <v>293.02</v>
      </c>
      <c r="G380" s="13">
        <f>[1]Source!S208</f>
        <v>809</v>
      </c>
      <c r="H380" s="14">
        <f>IF([1]Source!BA209&lt;&gt; 0, [1]Source!BA209, 1)</f>
        <v>7.07</v>
      </c>
      <c r="I380" s="13">
        <f>[1]Source!S209</f>
        <v>5718</v>
      </c>
      <c r="R380">
        <f>G380</f>
        <v>809</v>
      </c>
    </row>
    <row r="381" spans="1:22" ht="14.25" x14ac:dyDescent="0.2">
      <c r="A381" s="17"/>
      <c r="B381" s="16"/>
      <c r="C381" s="16" t="s">
        <v>10</v>
      </c>
      <c r="D381" s="14"/>
      <c r="E381" s="15"/>
      <c r="F381" s="13">
        <f>[1]Source!AM208</f>
        <v>3482.55</v>
      </c>
      <c r="G381" s="13">
        <f>[1]Source!Q208</f>
        <v>10447</v>
      </c>
      <c r="H381" s="14">
        <f>IF([1]Source!BB209&lt;&gt; 0, [1]Source!BB209, 1)</f>
        <v>7.07</v>
      </c>
      <c r="I381" s="13">
        <f>[1]Source!Q209</f>
        <v>73862</v>
      </c>
    </row>
    <row r="382" spans="1:22" ht="14.25" x14ac:dyDescent="0.2">
      <c r="A382" s="17"/>
      <c r="B382" s="16"/>
      <c r="C382" s="16" t="s">
        <v>9</v>
      </c>
      <c r="D382" s="14"/>
      <c r="E382" s="15"/>
      <c r="F382" s="13">
        <f>[1]Source!AN208</f>
        <v>343.39</v>
      </c>
      <c r="G382" s="18">
        <f>[1]Source!R208</f>
        <v>1030</v>
      </c>
      <c r="H382" s="14">
        <f>IF([1]Source!BS209&lt;&gt; 0, [1]Source!BS209, 1)</f>
        <v>7.07</v>
      </c>
      <c r="I382" s="18">
        <f>[1]Source!R209</f>
        <v>7279</v>
      </c>
      <c r="R382">
        <f>G382</f>
        <v>1030</v>
      </c>
    </row>
    <row r="383" spans="1:22" ht="14.25" x14ac:dyDescent="0.2">
      <c r="A383" s="17"/>
      <c r="B383" s="16"/>
      <c r="C383" s="16" t="s">
        <v>8</v>
      </c>
      <c r="D383" s="14"/>
      <c r="E383" s="15"/>
      <c r="F383" s="13">
        <f>[1]Source!AL208</f>
        <v>8067.74</v>
      </c>
      <c r="G383" s="13">
        <f>[1]Source!P208</f>
        <v>19363</v>
      </c>
      <c r="H383" s="14">
        <f>IF([1]Source!BC209&lt;&gt; 0, [1]Source!BC209, 1)</f>
        <v>7.07</v>
      </c>
      <c r="I383" s="13">
        <f>[1]Source!P209</f>
        <v>136898</v>
      </c>
    </row>
    <row r="384" spans="1:22" ht="14.25" x14ac:dyDescent="0.2">
      <c r="A384" s="17"/>
      <c r="B384" s="16"/>
      <c r="C384" s="16" t="s">
        <v>7</v>
      </c>
      <c r="D384" s="14" t="s">
        <v>5</v>
      </c>
      <c r="E384" s="15"/>
      <c r="F384" s="13">
        <f>[1]Source!AT208</f>
        <v>105</v>
      </c>
      <c r="G384" s="13">
        <f>SUM(S377:S383)</f>
        <v>1931</v>
      </c>
      <c r="H384" s="14"/>
      <c r="I384" s="13">
        <f>SUM(T377:T383)</f>
        <v>13647</v>
      </c>
    </row>
    <row r="385" spans="1:22" ht="14.25" x14ac:dyDescent="0.2">
      <c r="A385" s="17"/>
      <c r="B385" s="16"/>
      <c r="C385" s="16" t="s">
        <v>6</v>
      </c>
      <c r="D385" s="14" t="s">
        <v>5</v>
      </c>
      <c r="E385" s="15"/>
      <c r="F385" s="13">
        <f>[1]Source!AU208</f>
        <v>64</v>
      </c>
      <c r="G385" s="13">
        <f>SUM(U377:U384)</f>
        <v>1177</v>
      </c>
      <c r="H385" s="14"/>
      <c r="I385" s="13">
        <f>SUM(V377:V384)</f>
        <v>8318</v>
      </c>
    </row>
    <row r="386" spans="1:22" ht="14.25" x14ac:dyDescent="0.2">
      <c r="A386" s="11"/>
      <c r="B386" s="10"/>
      <c r="C386" s="10" t="s">
        <v>4</v>
      </c>
      <c r="D386" s="8" t="s">
        <v>3</v>
      </c>
      <c r="E386" s="9">
        <f>[1]Source!AQ208</f>
        <v>32.630000000000003</v>
      </c>
      <c r="F386" s="7"/>
      <c r="G386" s="12">
        <f>[1]Source!U209</f>
        <v>90.058800000000005</v>
      </c>
      <c r="H386" s="8"/>
      <c r="I386" s="7"/>
    </row>
    <row r="387" spans="1:22" ht="15" x14ac:dyDescent="0.25">
      <c r="F387" s="39">
        <f xml:space="preserve"> [1]Source!P208+[1]Source!Q208+[1]Source!S208+SUM(G384:G385)</f>
        <v>33727</v>
      </c>
      <c r="G387" s="39"/>
      <c r="H387" s="39">
        <f xml:space="preserve"> [1]Source!P209+[1]Source!Q209+[1]Source!S209+SUM(I384:I385)</f>
        <v>238443</v>
      </c>
      <c r="I387" s="39"/>
      <c r="O387" s="6">
        <f>F387</f>
        <v>33727</v>
      </c>
      <c r="P387" s="6">
        <f>H387</f>
        <v>238443</v>
      </c>
    </row>
    <row r="388" spans="1:22" ht="99.75" x14ac:dyDescent="0.2">
      <c r="A388" s="17" t="str">
        <f>[1]Source!E210</f>
        <v>38</v>
      </c>
      <c r="B388" s="16" t="s">
        <v>44</v>
      </c>
      <c r="C388" s="16" t="str">
        <f>[1]Source!G210</f>
        <v>Обмуровка экранов теплоизоляционным бетоном толщиной слоя до 70 мм</v>
      </c>
      <c r="D388" s="14" t="str">
        <f>[1]Source!H210</f>
        <v>м3</v>
      </c>
      <c r="E388" s="15">
        <f>[1]Source!I210</f>
        <v>3.63</v>
      </c>
      <c r="F388" s="13">
        <f>IF([1]Source!AK210&lt;&gt; 0, [1]Source!AK210,[1]Source!AL210 + [1]Source!AM210 + [1]Source!AO210)</f>
        <v>10665.98</v>
      </c>
      <c r="G388" s="13"/>
      <c r="H388" s="14" t="str">
        <f>[1]Source!BO211</f>
        <v>. Письмо Минстроя России №7581-ДВ/09 от 05.03.2019</v>
      </c>
      <c r="I388" s="13"/>
      <c r="S388">
        <f>[1]Source!X210</f>
        <v>1010</v>
      </c>
      <c r="T388">
        <f>[1]Source!X211</f>
        <v>7141</v>
      </c>
      <c r="U388">
        <f>[1]Source!Y210</f>
        <v>616</v>
      </c>
      <c r="V388">
        <f>[1]Source!Y211</f>
        <v>4353</v>
      </c>
    </row>
    <row r="389" spans="1:22" ht="89.25" x14ac:dyDescent="0.2">
      <c r="C389" s="20" t="str">
        <f>[1]Source!CN210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390" spans="1:22" x14ac:dyDescent="0.2">
      <c r="C390" s="42" t="s">
        <v>37</v>
      </c>
      <c r="D390" s="42"/>
      <c r="E390" s="42"/>
      <c r="F390" s="42"/>
      <c r="G390" s="42"/>
      <c r="H390" s="42"/>
      <c r="I390" s="42"/>
    </row>
    <row r="391" spans="1:22" ht="14.25" x14ac:dyDescent="0.2">
      <c r="A391" s="17"/>
      <c r="B391" s="16"/>
      <c r="C391" s="16" t="s">
        <v>11</v>
      </c>
      <c r="D391" s="14"/>
      <c r="E391" s="15"/>
      <c r="F391" s="13">
        <f>[1]Source!AO210</f>
        <v>137.21</v>
      </c>
      <c r="G391" s="13">
        <f>[1]Source!S210</f>
        <v>574</v>
      </c>
      <c r="H391" s="14">
        <f>IF([1]Source!BA211&lt;&gt; 0, [1]Source!BA211, 1)</f>
        <v>7.07</v>
      </c>
      <c r="I391" s="13">
        <f>[1]Source!S211</f>
        <v>4055</v>
      </c>
      <c r="R391">
        <f>G391</f>
        <v>574</v>
      </c>
    </row>
    <row r="392" spans="1:22" ht="14.25" x14ac:dyDescent="0.2">
      <c r="A392" s="17"/>
      <c r="B392" s="16"/>
      <c r="C392" s="16" t="s">
        <v>10</v>
      </c>
      <c r="D392" s="14"/>
      <c r="E392" s="15"/>
      <c r="F392" s="13">
        <f>[1]Source!AM210</f>
        <v>513.66999999999996</v>
      </c>
      <c r="G392" s="13">
        <f>[1]Source!Q210</f>
        <v>2330</v>
      </c>
      <c r="H392" s="14">
        <f>IF([1]Source!BB211&lt;&gt; 0, [1]Source!BB211, 1)</f>
        <v>7.07</v>
      </c>
      <c r="I392" s="13">
        <f>[1]Source!Q211</f>
        <v>16476</v>
      </c>
    </row>
    <row r="393" spans="1:22" ht="14.25" x14ac:dyDescent="0.2">
      <c r="A393" s="17"/>
      <c r="B393" s="16"/>
      <c r="C393" s="16" t="s">
        <v>9</v>
      </c>
      <c r="D393" s="14"/>
      <c r="E393" s="15"/>
      <c r="F393" s="13">
        <f>[1]Source!AN210</f>
        <v>85.35</v>
      </c>
      <c r="G393" s="18">
        <f>[1]Source!R210</f>
        <v>388</v>
      </c>
      <c r="H393" s="14">
        <f>IF([1]Source!BS211&lt;&gt; 0, [1]Source!BS211, 1)</f>
        <v>7.07</v>
      </c>
      <c r="I393" s="18">
        <f>[1]Source!R211</f>
        <v>2746</v>
      </c>
      <c r="R393">
        <f>G393</f>
        <v>388</v>
      </c>
    </row>
    <row r="394" spans="1:22" ht="14.25" x14ac:dyDescent="0.2">
      <c r="A394" s="17"/>
      <c r="B394" s="16"/>
      <c r="C394" s="16" t="s">
        <v>8</v>
      </c>
      <c r="D394" s="14"/>
      <c r="E394" s="15"/>
      <c r="F394" s="13">
        <f>[1]Source!AL210</f>
        <v>10015.1</v>
      </c>
      <c r="G394" s="13">
        <f>[1]Source!P210</f>
        <v>36354</v>
      </c>
      <c r="H394" s="14">
        <f>IF([1]Source!BC211&lt;&gt; 0, [1]Source!BC211, 1)</f>
        <v>7.07</v>
      </c>
      <c r="I394" s="13">
        <f>[1]Source!P211</f>
        <v>257026</v>
      </c>
    </row>
    <row r="395" spans="1:22" ht="14.25" x14ac:dyDescent="0.2">
      <c r="A395" s="17"/>
      <c r="B395" s="16"/>
      <c r="C395" s="16" t="s">
        <v>7</v>
      </c>
      <c r="D395" s="14" t="s">
        <v>5</v>
      </c>
      <c r="E395" s="15"/>
      <c r="F395" s="13">
        <f>[1]Source!AT210</f>
        <v>105</v>
      </c>
      <c r="G395" s="13">
        <f>SUM(S388:S394)</f>
        <v>1010</v>
      </c>
      <c r="H395" s="14"/>
      <c r="I395" s="13">
        <f>SUM(T388:T394)</f>
        <v>7141</v>
      </c>
    </row>
    <row r="396" spans="1:22" ht="14.25" x14ac:dyDescent="0.2">
      <c r="A396" s="17"/>
      <c r="B396" s="16"/>
      <c r="C396" s="16" t="s">
        <v>6</v>
      </c>
      <c r="D396" s="14" t="s">
        <v>5</v>
      </c>
      <c r="E396" s="15"/>
      <c r="F396" s="13">
        <f>[1]Source!AU210</f>
        <v>64</v>
      </c>
      <c r="G396" s="13">
        <f>SUM(U388:U395)</f>
        <v>616</v>
      </c>
      <c r="H396" s="14"/>
      <c r="I396" s="13">
        <f>SUM(V388:V395)</f>
        <v>4353</v>
      </c>
    </row>
    <row r="397" spans="1:22" ht="14.25" x14ac:dyDescent="0.2">
      <c r="A397" s="11"/>
      <c r="B397" s="10"/>
      <c r="C397" s="10" t="s">
        <v>4</v>
      </c>
      <c r="D397" s="8" t="s">
        <v>3</v>
      </c>
      <c r="E397" s="9">
        <f>[1]Source!AQ210</f>
        <v>14.85</v>
      </c>
      <c r="F397" s="7"/>
      <c r="G397" s="12">
        <f>[1]Source!U211</f>
        <v>61.991324999999989</v>
      </c>
      <c r="H397" s="8"/>
      <c r="I397" s="7"/>
    </row>
    <row r="398" spans="1:22" ht="15" x14ac:dyDescent="0.25">
      <c r="F398" s="39">
        <f xml:space="preserve"> [1]Source!P210+[1]Source!Q210+[1]Source!S210+SUM(G395:G396)</f>
        <v>40884</v>
      </c>
      <c r="G398" s="39"/>
      <c r="H398" s="39">
        <f xml:space="preserve"> [1]Source!P211+[1]Source!Q211+[1]Source!S211+SUM(I395:I396)</f>
        <v>289051</v>
      </c>
      <c r="I398" s="39"/>
      <c r="O398" s="6">
        <f>F398</f>
        <v>40884</v>
      </c>
      <c r="P398" s="6">
        <f>H398</f>
        <v>289051</v>
      </c>
    </row>
    <row r="399" spans="1:22" ht="99.75" x14ac:dyDescent="0.2">
      <c r="A399" s="17" t="str">
        <f>[1]Source!E212</f>
        <v>39</v>
      </c>
      <c r="B399" s="16" t="s">
        <v>43</v>
      </c>
      <c r="C399" s="16" t="str">
        <f>[1]Source!G212</f>
        <v>Уплотнительная обмазка поверхности котлов раствором магнезиальным</v>
      </c>
      <c r="D399" s="14" t="str">
        <f>[1]Source!H212</f>
        <v>100 м2</v>
      </c>
      <c r="E399" s="15">
        <f>[1]Source!I212</f>
        <v>1.21</v>
      </c>
      <c r="F399" s="13">
        <f>IF([1]Source!AK212&lt;&gt; 0, [1]Source!AK212,[1]Source!AL212 + [1]Source!AM212 + [1]Source!AO212)</f>
        <v>14017.51</v>
      </c>
      <c r="G399" s="13"/>
      <c r="H399" s="14" t="str">
        <f>[1]Source!BO213</f>
        <v>. Письмо Минстроя России №7581-ДВ/09 от 05.03.2019</v>
      </c>
      <c r="I399" s="13"/>
      <c r="S399">
        <f>[1]Source!X212</f>
        <v>1808</v>
      </c>
      <c r="T399">
        <f>[1]Source!X213</f>
        <v>12782</v>
      </c>
      <c r="U399">
        <f>[1]Source!Y212</f>
        <v>1102</v>
      </c>
      <c r="V399">
        <f>[1]Source!Y213</f>
        <v>7791</v>
      </c>
    </row>
    <row r="400" spans="1:22" x14ac:dyDescent="0.2">
      <c r="C400" s="19" t="str">
        <f>"Объем: "&amp;[1]Source!I212&amp;"=121/"&amp;"100"</f>
        <v>Объем: 1,21=121/100</v>
      </c>
    </row>
    <row r="401" spans="1:22" ht="89.25" x14ac:dyDescent="0.2">
      <c r="C401" s="20" t="str">
        <f>[1]Source!CN212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402" spans="1:22" x14ac:dyDescent="0.2">
      <c r="C402" s="42" t="s">
        <v>37</v>
      </c>
      <c r="D402" s="42"/>
      <c r="E402" s="42"/>
      <c r="F402" s="42"/>
      <c r="G402" s="42"/>
      <c r="H402" s="42"/>
      <c r="I402" s="42"/>
    </row>
    <row r="403" spans="1:22" ht="14.25" x14ac:dyDescent="0.2">
      <c r="A403" s="17"/>
      <c r="B403" s="16"/>
      <c r="C403" s="16" t="s">
        <v>11</v>
      </c>
      <c r="D403" s="14"/>
      <c r="E403" s="15"/>
      <c r="F403" s="13">
        <f>[1]Source!AO212</f>
        <v>1134.67</v>
      </c>
      <c r="G403" s="13">
        <f>[1]Source!S212</f>
        <v>1579</v>
      </c>
      <c r="H403" s="14">
        <f>IF([1]Source!BA213&lt;&gt; 0, [1]Source!BA213, 1)</f>
        <v>7.07</v>
      </c>
      <c r="I403" s="13">
        <f>[1]Source!S213</f>
        <v>11164</v>
      </c>
      <c r="R403">
        <f>G403</f>
        <v>1579</v>
      </c>
    </row>
    <row r="404" spans="1:22" ht="14.25" x14ac:dyDescent="0.2">
      <c r="A404" s="17"/>
      <c r="B404" s="16"/>
      <c r="C404" s="16" t="s">
        <v>10</v>
      </c>
      <c r="D404" s="14"/>
      <c r="E404" s="15"/>
      <c r="F404" s="13">
        <f>[1]Source!AM212</f>
        <v>810.43</v>
      </c>
      <c r="G404" s="13">
        <f>[1]Source!Q212</f>
        <v>1226</v>
      </c>
      <c r="H404" s="14">
        <f>IF([1]Source!BB213&lt;&gt; 0, [1]Source!BB213, 1)</f>
        <v>7.07</v>
      </c>
      <c r="I404" s="13">
        <f>[1]Source!Q213</f>
        <v>8666</v>
      </c>
    </row>
    <row r="405" spans="1:22" ht="14.25" x14ac:dyDescent="0.2">
      <c r="A405" s="17"/>
      <c r="B405" s="16"/>
      <c r="C405" s="16" t="s">
        <v>9</v>
      </c>
      <c r="D405" s="14"/>
      <c r="E405" s="15"/>
      <c r="F405" s="13">
        <f>[1]Source!AN212</f>
        <v>94.14</v>
      </c>
      <c r="G405" s="18">
        <f>[1]Source!R212</f>
        <v>143</v>
      </c>
      <c r="H405" s="14">
        <f>IF([1]Source!BS213&lt;&gt; 0, [1]Source!BS213, 1)</f>
        <v>7.07</v>
      </c>
      <c r="I405" s="18">
        <f>[1]Source!R213</f>
        <v>1009</v>
      </c>
      <c r="R405">
        <f>G405</f>
        <v>143</v>
      </c>
    </row>
    <row r="406" spans="1:22" ht="14.25" x14ac:dyDescent="0.2">
      <c r="A406" s="17"/>
      <c r="B406" s="16"/>
      <c r="C406" s="16" t="s">
        <v>8</v>
      </c>
      <c r="D406" s="14"/>
      <c r="E406" s="15"/>
      <c r="F406" s="13">
        <f>[1]Source!AL212</f>
        <v>12072.41</v>
      </c>
      <c r="G406" s="13">
        <f>[1]Source!P212</f>
        <v>14607</v>
      </c>
      <c r="H406" s="14">
        <f>IF([1]Source!BC213&lt;&gt; 0, [1]Source!BC213, 1)</f>
        <v>7.07</v>
      </c>
      <c r="I406" s="13">
        <f>[1]Source!P213</f>
        <v>103272</v>
      </c>
    </row>
    <row r="407" spans="1:22" ht="14.25" x14ac:dyDescent="0.2">
      <c r="A407" s="17"/>
      <c r="B407" s="16"/>
      <c r="C407" s="16" t="s">
        <v>7</v>
      </c>
      <c r="D407" s="14" t="s">
        <v>5</v>
      </c>
      <c r="E407" s="15"/>
      <c r="F407" s="13">
        <f>[1]Source!AT212</f>
        <v>105</v>
      </c>
      <c r="G407" s="13">
        <f>SUM(S399:S406)</f>
        <v>1808</v>
      </c>
      <c r="H407" s="14"/>
      <c r="I407" s="13">
        <f>SUM(T399:T406)</f>
        <v>12782</v>
      </c>
    </row>
    <row r="408" spans="1:22" ht="14.25" x14ac:dyDescent="0.2">
      <c r="A408" s="17"/>
      <c r="B408" s="16"/>
      <c r="C408" s="16" t="s">
        <v>6</v>
      </c>
      <c r="D408" s="14" t="s">
        <v>5</v>
      </c>
      <c r="E408" s="15"/>
      <c r="F408" s="13">
        <f>[1]Source!AU212</f>
        <v>64</v>
      </c>
      <c r="G408" s="13">
        <f>SUM(U399:U407)</f>
        <v>1102</v>
      </c>
      <c r="H408" s="14"/>
      <c r="I408" s="13">
        <f>SUM(V399:V407)</f>
        <v>7791</v>
      </c>
    </row>
    <row r="409" spans="1:22" ht="14.25" x14ac:dyDescent="0.2">
      <c r="A409" s="11"/>
      <c r="B409" s="10"/>
      <c r="C409" s="10" t="s">
        <v>4</v>
      </c>
      <c r="D409" s="8" t="s">
        <v>3</v>
      </c>
      <c r="E409" s="9">
        <f>[1]Source!AQ212</f>
        <v>122.8</v>
      </c>
      <c r="F409" s="7"/>
      <c r="G409" s="12">
        <f>[1]Source!U213</f>
        <v>170.87619999999998</v>
      </c>
      <c r="H409" s="8"/>
      <c r="I409" s="7"/>
    </row>
    <row r="410" spans="1:22" ht="15" x14ac:dyDescent="0.25">
      <c r="F410" s="39">
        <f xml:space="preserve"> [1]Source!P212+[1]Source!Q212+[1]Source!S212+SUM(G407:G408)</f>
        <v>20322</v>
      </c>
      <c r="G410" s="39"/>
      <c r="H410" s="39">
        <f xml:space="preserve"> [1]Source!P213+[1]Source!Q213+[1]Source!S213+SUM(I407:I408)</f>
        <v>143675</v>
      </c>
      <c r="I410" s="39"/>
      <c r="O410" s="6">
        <f>F410</f>
        <v>20322</v>
      </c>
      <c r="P410" s="6">
        <f>H410</f>
        <v>143675</v>
      </c>
    </row>
    <row r="411" spans="1:22" ht="99.75" x14ac:dyDescent="0.2">
      <c r="A411" s="17" t="str">
        <f>[1]Source!E214</f>
        <v>40</v>
      </c>
      <c r="B411" s="16" t="s">
        <v>42</v>
      </c>
      <c r="C411" s="16" t="str">
        <f>[1]Source!G214</f>
        <v>Оклеивание поверхности изоляции тканями стеклянными, хлопчатобумажными на клее ПВА</v>
      </c>
      <c r="D411" s="14" t="str">
        <f>[1]Source!H214</f>
        <v>100 м2</v>
      </c>
      <c r="E411" s="15">
        <f>[1]Source!I214</f>
        <v>1.21</v>
      </c>
      <c r="F411" s="13">
        <f>IF([1]Source!AK214&lt;&gt; 0, [1]Source!AK214,[1]Source!AL214 + [1]Source!AM214 + [1]Source!AO214)</f>
        <v>931.28</v>
      </c>
      <c r="G411" s="13"/>
      <c r="H411" s="14" t="str">
        <f>[1]Source!BO215</f>
        <v>. Письмо Минстроя России №7581-ДВ/09 от 05.03.2019</v>
      </c>
      <c r="I411" s="13"/>
      <c r="S411">
        <f>[1]Source!X214</f>
        <v>477</v>
      </c>
      <c r="T411">
        <f>[1]Source!X215</f>
        <v>3370</v>
      </c>
      <c r="U411">
        <f>[1]Source!Y214</f>
        <v>286</v>
      </c>
      <c r="V411">
        <f>[1]Source!Y215</f>
        <v>2022</v>
      </c>
    </row>
    <row r="412" spans="1:22" x14ac:dyDescent="0.2">
      <c r="C412" s="19" t="str">
        <f>"Объем: "&amp;[1]Source!I214&amp;"=121/"&amp;"100"</f>
        <v>Объем: 1,21=121/100</v>
      </c>
    </row>
    <row r="413" spans="1:22" ht="89.25" x14ac:dyDescent="0.2">
      <c r="C413" s="20" t="str">
        <f>[1]Source!CN214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414" spans="1:22" x14ac:dyDescent="0.2">
      <c r="C414" s="42" t="s">
        <v>37</v>
      </c>
      <c r="D414" s="42"/>
      <c r="E414" s="42"/>
      <c r="F414" s="42"/>
      <c r="G414" s="42"/>
      <c r="H414" s="42"/>
      <c r="I414" s="42"/>
    </row>
    <row r="415" spans="1:22" ht="14.25" x14ac:dyDescent="0.2">
      <c r="A415" s="17"/>
      <c r="B415" s="16"/>
      <c r="C415" s="16" t="s">
        <v>11</v>
      </c>
      <c r="D415" s="14"/>
      <c r="E415" s="15"/>
      <c r="F415" s="13">
        <f>[1]Source!AO214</f>
        <v>339.24</v>
      </c>
      <c r="G415" s="13">
        <f>[1]Source!S214</f>
        <v>472</v>
      </c>
      <c r="H415" s="14">
        <f>IF([1]Source!BA215&lt;&gt; 0, [1]Source!BA215, 1)</f>
        <v>7.07</v>
      </c>
      <c r="I415" s="13">
        <f>[1]Source!S215</f>
        <v>3336</v>
      </c>
      <c r="R415">
        <f>G415</f>
        <v>472</v>
      </c>
    </row>
    <row r="416" spans="1:22" ht="14.25" x14ac:dyDescent="0.2">
      <c r="A416" s="17"/>
      <c r="B416" s="16"/>
      <c r="C416" s="16" t="s">
        <v>10</v>
      </c>
      <c r="D416" s="14"/>
      <c r="E416" s="15"/>
      <c r="F416" s="13">
        <f>[1]Source!AM214</f>
        <v>28.76</v>
      </c>
      <c r="G416" s="13">
        <f>[1]Source!Q214</f>
        <v>44</v>
      </c>
      <c r="H416" s="14">
        <f>IF([1]Source!BB215&lt;&gt; 0, [1]Source!BB215, 1)</f>
        <v>7.07</v>
      </c>
      <c r="I416" s="13">
        <f>[1]Source!Q215</f>
        <v>308</v>
      </c>
    </row>
    <row r="417" spans="1:22" ht="14.25" x14ac:dyDescent="0.2">
      <c r="A417" s="17"/>
      <c r="B417" s="16"/>
      <c r="C417" s="16" t="s">
        <v>9</v>
      </c>
      <c r="D417" s="14"/>
      <c r="E417" s="15"/>
      <c r="F417" s="13">
        <f>[1]Source!AN214</f>
        <v>3.04</v>
      </c>
      <c r="G417" s="18">
        <f>[1]Source!R214</f>
        <v>5</v>
      </c>
      <c r="H417" s="14">
        <f>IF([1]Source!BS215&lt;&gt; 0, [1]Source!BS215, 1)</f>
        <v>7.07</v>
      </c>
      <c r="I417" s="18">
        <f>[1]Source!R215</f>
        <v>34</v>
      </c>
      <c r="R417">
        <f>G417</f>
        <v>5</v>
      </c>
    </row>
    <row r="418" spans="1:22" ht="14.25" x14ac:dyDescent="0.2">
      <c r="A418" s="17"/>
      <c r="B418" s="16"/>
      <c r="C418" s="16" t="s">
        <v>8</v>
      </c>
      <c r="D418" s="14"/>
      <c r="E418" s="15"/>
      <c r="F418" s="13">
        <f>[1]Source!AL214</f>
        <v>563.28</v>
      </c>
      <c r="G418" s="13">
        <f>[1]Source!P214</f>
        <v>681</v>
      </c>
      <c r="H418" s="14">
        <f>IF([1]Source!BC215&lt;&gt; 0, [1]Source!BC215, 1)</f>
        <v>7.07</v>
      </c>
      <c r="I418" s="13">
        <f>[1]Source!P215</f>
        <v>4816</v>
      </c>
    </row>
    <row r="419" spans="1:22" ht="14.25" x14ac:dyDescent="0.2">
      <c r="A419" s="17"/>
      <c r="B419" s="16"/>
      <c r="C419" s="16" t="s">
        <v>7</v>
      </c>
      <c r="D419" s="14" t="s">
        <v>5</v>
      </c>
      <c r="E419" s="15"/>
      <c r="F419" s="13">
        <f>[1]Source!AT214</f>
        <v>100</v>
      </c>
      <c r="G419" s="13">
        <f>SUM(S411:S418)</f>
        <v>477</v>
      </c>
      <c r="H419" s="14"/>
      <c r="I419" s="13">
        <f>SUM(T411:T418)</f>
        <v>3370</v>
      </c>
    </row>
    <row r="420" spans="1:22" ht="14.25" x14ac:dyDescent="0.2">
      <c r="A420" s="17"/>
      <c r="B420" s="16"/>
      <c r="C420" s="16" t="s">
        <v>6</v>
      </c>
      <c r="D420" s="14" t="s">
        <v>5</v>
      </c>
      <c r="E420" s="15"/>
      <c r="F420" s="13">
        <f>[1]Source!AU214</f>
        <v>60</v>
      </c>
      <c r="G420" s="13">
        <f>SUM(U411:U419)</f>
        <v>286</v>
      </c>
      <c r="H420" s="14"/>
      <c r="I420" s="13">
        <f>SUM(V411:V419)</f>
        <v>2022</v>
      </c>
    </row>
    <row r="421" spans="1:22" ht="14.25" x14ac:dyDescent="0.2">
      <c r="A421" s="11"/>
      <c r="B421" s="10"/>
      <c r="C421" s="10" t="s">
        <v>4</v>
      </c>
      <c r="D421" s="8" t="s">
        <v>3</v>
      </c>
      <c r="E421" s="9">
        <f>[1]Source!AQ214</f>
        <v>44</v>
      </c>
      <c r="F421" s="7"/>
      <c r="G421" s="12">
        <f>[1]Source!U215</f>
        <v>61.225999999999992</v>
      </c>
      <c r="H421" s="8"/>
      <c r="I421" s="7"/>
    </row>
    <row r="422" spans="1:22" ht="15" x14ac:dyDescent="0.25">
      <c r="F422" s="39">
        <f xml:space="preserve"> [1]Source!P214+[1]Source!Q214+[1]Source!S214+SUM(G419:G420)</f>
        <v>1960</v>
      </c>
      <c r="G422" s="39"/>
      <c r="H422" s="39">
        <f xml:space="preserve"> [1]Source!P215+[1]Source!Q215+[1]Source!S215+SUM(I419:I420)</f>
        <v>13852</v>
      </c>
      <c r="I422" s="39"/>
      <c r="O422" s="6">
        <f>F422</f>
        <v>1960</v>
      </c>
      <c r="P422" s="6">
        <f>H422</f>
        <v>13852</v>
      </c>
    </row>
    <row r="423" spans="1:22" ht="42.75" x14ac:dyDescent="0.2">
      <c r="A423" s="17" t="str">
        <f>[1]Source!E216</f>
        <v>41</v>
      </c>
      <c r="B423" s="16" t="s">
        <v>41</v>
      </c>
      <c r="C423" s="16" t="str">
        <f>[1]Source!G216</f>
        <v>Ткань стеклянная конструкционная марки Т-10, Т-10п</v>
      </c>
      <c r="D423" s="14" t="str">
        <f>[1]Source!H216</f>
        <v>1000 м2</v>
      </c>
      <c r="E423" s="15">
        <f>[1]Source!I216</f>
        <v>0.1452</v>
      </c>
      <c r="F423" s="13">
        <f>[1]Source!AL216</f>
        <v>19357.900000000001</v>
      </c>
      <c r="G423" s="13">
        <f>[1]Source!P216</f>
        <v>2811</v>
      </c>
      <c r="H423" s="14">
        <f>IF([1]Source!BC217&lt;&gt; 0, [1]Source!BC217, 1)</f>
        <v>7.07</v>
      </c>
      <c r="I423" s="13">
        <f>[1]Source!P217</f>
        <v>19872</v>
      </c>
      <c r="S423">
        <f>[1]Source!X216</f>
        <v>0</v>
      </c>
      <c r="T423">
        <f>[1]Source!X217</f>
        <v>0</v>
      </c>
      <c r="U423">
        <f>[1]Source!Y216</f>
        <v>0</v>
      </c>
      <c r="V423">
        <f>[1]Source!Y217</f>
        <v>0</v>
      </c>
    </row>
    <row r="424" spans="1:22" x14ac:dyDescent="0.2">
      <c r="A424" s="21"/>
      <c r="B424" s="21"/>
      <c r="C424" s="22" t="str">
        <f>"Объем: "&amp;[1]Source!I216&amp;"=145,2/"&amp;"1000"</f>
        <v>Объем: 0,1452=145,2/1000</v>
      </c>
      <c r="D424" s="21"/>
      <c r="E424" s="21"/>
      <c r="F424" s="21"/>
      <c r="G424" s="21"/>
      <c r="H424" s="21"/>
      <c r="I424" s="21"/>
    </row>
    <row r="425" spans="1:22" ht="15" x14ac:dyDescent="0.25">
      <c r="F425" s="39">
        <f xml:space="preserve"> [1]Source!P216+[1]Source!Q216+[1]Source!S216+SUM(G425:G425)</f>
        <v>2811</v>
      </c>
      <c r="G425" s="39"/>
      <c r="H425" s="39">
        <f xml:space="preserve"> [1]Source!P217+[1]Source!Q217+[1]Source!S217+SUM(I425:I425)</f>
        <v>19872</v>
      </c>
      <c r="I425" s="39"/>
      <c r="O425" s="6">
        <f>F425</f>
        <v>2811</v>
      </c>
      <c r="P425" s="6">
        <f>H425</f>
        <v>19872</v>
      </c>
    </row>
    <row r="426" spans="1:22" ht="99.75" x14ac:dyDescent="0.2">
      <c r="A426" s="17" t="str">
        <f>[1]Source!E218</f>
        <v>42</v>
      </c>
      <c r="B426" s="16" t="s">
        <v>40</v>
      </c>
      <c r="C426" s="16" t="str">
        <f>[1]Source!G218</f>
        <v>Оштукатуривание плоских поверхностей изоляции трубопроводов хризотилцементным раствором</v>
      </c>
      <c r="D426" s="14" t="str">
        <f>[1]Source!H218</f>
        <v>100 м2</v>
      </c>
      <c r="E426" s="15">
        <f>[1]Source!I218</f>
        <v>1.21</v>
      </c>
      <c r="F426" s="13">
        <f>IF([1]Source!AK218&lt;&gt; 0, [1]Source!AK218,[1]Source!AL218 + [1]Source!AM218 + [1]Source!AO218)</f>
        <v>6936.71</v>
      </c>
      <c r="G426" s="13"/>
      <c r="H426" s="14" t="str">
        <f>[1]Source!BO219</f>
        <v>. Письмо Минстроя России №7581-ДВ/09 от 05.03.2019</v>
      </c>
      <c r="I426" s="13"/>
      <c r="S426">
        <f>[1]Source!X218</f>
        <v>889</v>
      </c>
      <c r="T426">
        <f>[1]Source!X219</f>
        <v>6288</v>
      </c>
      <c r="U426">
        <f>[1]Source!Y218</f>
        <v>533</v>
      </c>
      <c r="V426">
        <f>[1]Source!Y219</f>
        <v>3773</v>
      </c>
    </row>
    <row r="427" spans="1:22" x14ac:dyDescent="0.2">
      <c r="C427" s="19" t="str">
        <f>"Объем: "&amp;[1]Source!I218&amp;"=121/"&amp;"100"</f>
        <v>Объем: 1,21=121/100</v>
      </c>
    </row>
    <row r="428" spans="1:22" ht="89.25" x14ac:dyDescent="0.2">
      <c r="C428" s="20" t="str">
        <f>[1]Source!CN218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429" spans="1:22" x14ac:dyDescent="0.2">
      <c r="C429" s="42" t="s">
        <v>37</v>
      </c>
      <c r="D429" s="42"/>
      <c r="E429" s="42"/>
      <c r="F429" s="42"/>
      <c r="G429" s="42"/>
      <c r="H429" s="42"/>
      <c r="I429" s="42"/>
    </row>
    <row r="430" spans="1:22" ht="14.25" x14ac:dyDescent="0.2">
      <c r="A430" s="17"/>
      <c r="B430" s="16"/>
      <c r="C430" s="16" t="s">
        <v>11</v>
      </c>
      <c r="D430" s="14"/>
      <c r="E430" s="15"/>
      <c r="F430" s="13">
        <f>[1]Source!AO218</f>
        <v>613.82000000000005</v>
      </c>
      <c r="G430" s="13">
        <f>[1]Source!S218</f>
        <v>854</v>
      </c>
      <c r="H430" s="14">
        <f>IF([1]Source!BA219&lt;&gt; 0, [1]Source!BA219, 1)</f>
        <v>7.07</v>
      </c>
      <c r="I430" s="13">
        <f>[1]Source!S219</f>
        <v>6040</v>
      </c>
      <c r="R430">
        <f>G430</f>
        <v>854</v>
      </c>
    </row>
    <row r="431" spans="1:22" ht="14.25" x14ac:dyDescent="0.2">
      <c r="A431" s="17"/>
      <c r="B431" s="16"/>
      <c r="C431" s="16" t="s">
        <v>10</v>
      </c>
      <c r="D431" s="14"/>
      <c r="E431" s="15"/>
      <c r="F431" s="13">
        <f>[1]Source!AM218</f>
        <v>199.62</v>
      </c>
      <c r="G431" s="13">
        <f>[1]Source!Q218</f>
        <v>301</v>
      </c>
      <c r="H431" s="14">
        <f>IF([1]Source!BB219&lt;&gt; 0, [1]Source!BB219, 1)</f>
        <v>7.07</v>
      </c>
      <c r="I431" s="13">
        <f>[1]Source!Q219</f>
        <v>2130</v>
      </c>
    </row>
    <row r="432" spans="1:22" ht="14.25" x14ac:dyDescent="0.2">
      <c r="A432" s="17"/>
      <c r="B432" s="16"/>
      <c r="C432" s="16" t="s">
        <v>9</v>
      </c>
      <c r="D432" s="14"/>
      <c r="E432" s="15"/>
      <c r="F432" s="13">
        <f>[1]Source!AN218</f>
        <v>23.3</v>
      </c>
      <c r="G432" s="18">
        <f>[1]Source!R218</f>
        <v>35</v>
      </c>
      <c r="H432" s="14">
        <f>IF([1]Source!BS219&lt;&gt; 0, [1]Source!BS219, 1)</f>
        <v>7.07</v>
      </c>
      <c r="I432" s="18">
        <f>[1]Source!R219</f>
        <v>248</v>
      </c>
      <c r="R432">
        <f>G432</f>
        <v>35</v>
      </c>
    </row>
    <row r="433" spans="1:22" ht="14.25" x14ac:dyDescent="0.2">
      <c r="A433" s="17"/>
      <c r="B433" s="16"/>
      <c r="C433" s="16" t="s">
        <v>8</v>
      </c>
      <c r="D433" s="14"/>
      <c r="E433" s="15"/>
      <c r="F433" s="13">
        <f>[1]Source!AL218</f>
        <v>6123.27</v>
      </c>
      <c r="G433" s="13">
        <f>[1]Source!P218</f>
        <v>7409</v>
      </c>
      <c r="H433" s="14">
        <f>IF([1]Source!BC219&lt;&gt; 0, [1]Source!BC219, 1)</f>
        <v>7.07</v>
      </c>
      <c r="I433" s="13">
        <f>[1]Source!P219</f>
        <v>52380</v>
      </c>
    </row>
    <row r="434" spans="1:22" ht="14.25" x14ac:dyDescent="0.2">
      <c r="A434" s="17"/>
      <c r="B434" s="16"/>
      <c r="C434" s="16" t="s">
        <v>7</v>
      </c>
      <c r="D434" s="14" t="s">
        <v>5</v>
      </c>
      <c r="E434" s="15"/>
      <c r="F434" s="13">
        <f>[1]Source!AT218</f>
        <v>100</v>
      </c>
      <c r="G434" s="13">
        <f>SUM(S426:S433)</f>
        <v>889</v>
      </c>
      <c r="H434" s="14"/>
      <c r="I434" s="13">
        <f>SUM(T426:T433)</f>
        <v>6288</v>
      </c>
    </row>
    <row r="435" spans="1:22" ht="14.25" x14ac:dyDescent="0.2">
      <c r="A435" s="17"/>
      <c r="B435" s="16"/>
      <c r="C435" s="16" t="s">
        <v>6</v>
      </c>
      <c r="D435" s="14" t="s">
        <v>5</v>
      </c>
      <c r="E435" s="15"/>
      <c r="F435" s="13">
        <f>[1]Source!AU218</f>
        <v>60</v>
      </c>
      <c r="G435" s="13">
        <f>SUM(U426:U434)</f>
        <v>533</v>
      </c>
      <c r="H435" s="14"/>
      <c r="I435" s="13">
        <f>SUM(V426:V434)</f>
        <v>3773</v>
      </c>
    </row>
    <row r="436" spans="1:22" ht="14.25" x14ac:dyDescent="0.2">
      <c r="A436" s="11"/>
      <c r="B436" s="10"/>
      <c r="C436" s="10" t="s">
        <v>4</v>
      </c>
      <c r="D436" s="8" t="s">
        <v>3</v>
      </c>
      <c r="E436" s="9">
        <f>[1]Source!AQ218</f>
        <v>81.3</v>
      </c>
      <c r="F436" s="7"/>
      <c r="G436" s="12">
        <f>[1]Source!U219</f>
        <v>113.12894999999999</v>
      </c>
      <c r="H436" s="8"/>
      <c r="I436" s="7"/>
    </row>
    <row r="437" spans="1:22" ht="15" x14ac:dyDescent="0.25">
      <c r="F437" s="39">
        <f xml:space="preserve"> [1]Source!P218+[1]Source!Q218+[1]Source!S218+SUM(G434:G435)</f>
        <v>9986</v>
      </c>
      <c r="G437" s="39"/>
      <c r="H437" s="39">
        <f xml:space="preserve"> [1]Source!P219+[1]Source!Q219+[1]Source!S219+SUM(I434:I435)</f>
        <v>70611</v>
      </c>
      <c r="I437" s="39"/>
      <c r="O437" s="6">
        <f>F437</f>
        <v>9986</v>
      </c>
      <c r="P437" s="6">
        <f>H437</f>
        <v>70611</v>
      </c>
    </row>
    <row r="438" spans="1:22" ht="99.75" x14ac:dyDescent="0.2">
      <c r="A438" s="17" t="str">
        <f>[1]Source!E220</f>
        <v>43</v>
      </c>
      <c r="B438" s="16" t="s">
        <v>39</v>
      </c>
      <c r="C438" s="16" t="str">
        <f>[1]Source!G220</f>
        <v>Огрунтовка бетонных и оштукатуренных поверхностей лаком БТ-577, первый слой</v>
      </c>
      <c r="D438" s="14" t="str">
        <f>[1]Source!H220</f>
        <v>100 м2</v>
      </c>
      <c r="E438" s="15">
        <f>[1]Source!I220</f>
        <v>1.21</v>
      </c>
      <c r="F438" s="13">
        <f>IF([1]Source!AK220&lt;&gt; 0, [1]Source!AK220,[1]Source!AL220 + [1]Source!AM220 + [1]Source!AO220)</f>
        <v>211.99</v>
      </c>
      <c r="G438" s="13"/>
      <c r="H438" s="14" t="str">
        <f>[1]Source!BO221</f>
        <v>. Письмо Минстроя России №7581-ДВ/09 от 05.03.2019</v>
      </c>
      <c r="I438" s="13"/>
      <c r="S438">
        <f>[1]Source!X220</f>
        <v>63</v>
      </c>
      <c r="T438">
        <f>[1]Source!X221</f>
        <v>446</v>
      </c>
      <c r="U438">
        <f>[1]Source!Y220</f>
        <v>42</v>
      </c>
      <c r="V438">
        <f>[1]Source!Y221</f>
        <v>298</v>
      </c>
    </row>
    <row r="439" spans="1:22" x14ac:dyDescent="0.2">
      <c r="C439" s="19" t="str">
        <f>"Объем: "&amp;[1]Source!I220&amp;"=121/"&amp;"100"</f>
        <v>Объем: 1,21=121/100</v>
      </c>
    </row>
    <row r="440" spans="1:22" ht="89.25" x14ac:dyDescent="0.2">
      <c r="C440" s="20" t="str">
        <f>[1]Source!CN220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441" spans="1:22" x14ac:dyDescent="0.2">
      <c r="C441" s="42" t="s">
        <v>37</v>
      </c>
      <c r="D441" s="42"/>
      <c r="E441" s="42"/>
      <c r="F441" s="42"/>
      <c r="G441" s="42"/>
      <c r="H441" s="42"/>
      <c r="I441" s="42"/>
    </row>
    <row r="442" spans="1:22" ht="14.25" x14ac:dyDescent="0.2">
      <c r="A442" s="17"/>
      <c r="B442" s="16"/>
      <c r="C442" s="16" t="s">
        <v>11</v>
      </c>
      <c r="D442" s="14"/>
      <c r="E442" s="15"/>
      <c r="F442" s="13">
        <f>[1]Source!AO220</f>
        <v>50.8</v>
      </c>
      <c r="G442" s="13">
        <f>[1]Source!S220</f>
        <v>70</v>
      </c>
      <c r="H442" s="14">
        <f>IF([1]Source!BA221&lt;&gt; 0, [1]Source!BA221, 1)</f>
        <v>7.07</v>
      </c>
      <c r="I442" s="13">
        <f>[1]Source!S221</f>
        <v>496</v>
      </c>
      <c r="R442">
        <f>G442</f>
        <v>70</v>
      </c>
    </row>
    <row r="443" spans="1:22" ht="14.25" x14ac:dyDescent="0.2">
      <c r="A443" s="17"/>
      <c r="B443" s="16"/>
      <c r="C443" s="16" t="s">
        <v>10</v>
      </c>
      <c r="D443" s="14"/>
      <c r="E443" s="15"/>
      <c r="F443" s="13">
        <f>[1]Source!AM220</f>
        <v>11.43</v>
      </c>
      <c r="G443" s="13">
        <f>[1]Source!Q220</f>
        <v>17</v>
      </c>
      <c r="H443" s="14">
        <f>IF([1]Source!BB221&lt;&gt; 0, [1]Source!BB221, 1)</f>
        <v>7.07</v>
      </c>
      <c r="I443" s="13">
        <f>[1]Source!Q221</f>
        <v>120</v>
      </c>
    </row>
    <row r="444" spans="1:22" ht="14.25" x14ac:dyDescent="0.2">
      <c r="A444" s="17"/>
      <c r="B444" s="16"/>
      <c r="C444" s="16" t="s">
        <v>8</v>
      </c>
      <c r="D444" s="14"/>
      <c r="E444" s="15"/>
      <c r="F444" s="13">
        <f>[1]Source!AL220</f>
        <v>149.76</v>
      </c>
      <c r="G444" s="13">
        <f>[1]Source!P220</f>
        <v>182</v>
      </c>
      <c r="H444" s="14">
        <f>IF([1]Source!BC221&lt;&gt; 0, [1]Source!BC221, 1)</f>
        <v>7.07</v>
      </c>
      <c r="I444" s="13">
        <f>[1]Source!P221</f>
        <v>1283</v>
      </c>
    </row>
    <row r="445" spans="1:22" ht="14.25" x14ac:dyDescent="0.2">
      <c r="A445" s="17"/>
      <c r="B445" s="16"/>
      <c r="C445" s="16" t="s">
        <v>7</v>
      </c>
      <c r="D445" s="14" t="s">
        <v>5</v>
      </c>
      <c r="E445" s="15"/>
      <c r="F445" s="13">
        <f>[1]Source!AT220</f>
        <v>90</v>
      </c>
      <c r="G445" s="13">
        <f>SUM(S438:S444)</f>
        <v>63</v>
      </c>
      <c r="H445" s="14"/>
      <c r="I445" s="13">
        <f>SUM(T438:T444)</f>
        <v>446</v>
      </c>
    </row>
    <row r="446" spans="1:22" ht="14.25" x14ac:dyDescent="0.2">
      <c r="A446" s="17"/>
      <c r="B446" s="16"/>
      <c r="C446" s="16" t="s">
        <v>6</v>
      </c>
      <c r="D446" s="14" t="s">
        <v>5</v>
      </c>
      <c r="E446" s="15"/>
      <c r="F446" s="13">
        <f>[1]Source!AU220</f>
        <v>60</v>
      </c>
      <c r="G446" s="13">
        <f>SUM(U438:U445)</f>
        <v>42</v>
      </c>
      <c r="H446" s="14"/>
      <c r="I446" s="13">
        <f>SUM(V438:V445)</f>
        <v>298</v>
      </c>
    </row>
    <row r="447" spans="1:22" ht="14.25" x14ac:dyDescent="0.2">
      <c r="A447" s="11"/>
      <c r="B447" s="10"/>
      <c r="C447" s="10" t="s">
        <v>4</v>
      </c>
      <c r="D447" s="8" t="s">
        <v>3</v>
      </c>
      <c r="E447" s="9">
        <f>[1]Source!AQ220</f>
        <v>5.2</v>
      </c>
      <c r="F447" s="7"/>
      <c r="G447" s="12">
        <f>[1]Source!U221</f>
        <v>7.2357999999999993</v>
      </c>
      <c r="H447" s="8"/>
      <c r="I447" s="7"/>
    </row>
    <row r="448" spans="1:22" ht="15" x14ac:dyDescent="0.25">
      <c r="F448" s="39">
        <f xml:space="preserve"> [1]Source!P220+[1]Source!Q220+[1]Source!S220+SUM(G445:G446)</f>
        <v>374</v>
      </c>
      <c r="G448" s="39"/>
      <c r="H448" s="39">
        <f xml:space="preserve"> [1]Source!P221+[1]Source!Q221+[1]Source!S221+SUM(I445:I446)</f>
        <v>2643</v>
      </c>
      <c r="I448" s="39"/>
      <c r="O448" s="6">
        <f>F448</f>
        <v>374</v>
      </c>
      <c r="P448" s="6">
        <f>H448</f>
        <v>2643</v>
      </c>
    </row>
    <row r="449" spans="1:22" ht="99.75" x14ac:dyDescent="0.2">
      <c r="A449" s="17" t="str">
        <f>[1]Source!E222</f>
        <v>44</v>
      </c>
      <c r="B449" s="16" t="s">
        <v>38</v>
      </c>
      <c r="C449" s="16" t="str">
        <f>[1]Source!G222</f>
        <v>Огрунтовка бетонных и оштукатуренных поверхностей лаком БТ-577, последующий слой</v>
      </c>
      <c r="D449" s="14" t="str">
        <f>[1]Source!H222</f>
        <v>100 м2</v>
      </c>
      <c r="E449" s="15">
        <f>[1]Source!I222</f>
        <v>1.21</v>
      </c>
      <c r="F449" s="13">
        <f>IF([1]Source!AK222&lt;&gt; 0, [1]Source!AK222,[1]Source!AL222 + [1]Source!AM222 + [1]Source!AO222)</f>
        <v>162.41999999999999</v>
      </c>
      <c r="G449" s="13"/>
      <c r="H449" s="14" t="str">
        <f>[1]Source!BO223</f>
        <v>. Письмо Минстроя России №7581-ДВ/09 от 05.03.2019</v>
      </c>
      <c r="I449" s="13"/>
      <c r="S449">
        <f>[1]Source!X222</f>
        <v>63</v>
      </c>
      <c r="T449">
        <f>[1]Source!X223</f>
        <v>446</v>
      </c>
      <c r="U449">
        <f>[1]Source!Y222</f>
        <v>42</v>
      </c>
      <c r="V449">
        <f>[1]Source!Y223</f>
        <v>298</v>
      </c>
    </row>
    <row r="450" spans="1:22" x14ac:dyDescent="0.2">
      <c r="C450" s="19" t="str">
        <f>"Объем: "&amp;[1]Source!I222&amp;"=121/"&amp;"100"</f>
        <v>Объем: 1,21=121/100</v>
      </c>
    </row>
    <row r="451" spans="1:22" ht="89.25" x14ac:dyDescent="0.2">
      <c r="C451" s="20" t="str">
        <f>[1]Source!CN222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452" spans="1:22" x14ac:dyDescent="0.2">
      <c r="C452" s="42" t="s">
        <v>37</v>
      </c>
      <c r="D452" s="42"/>
      <c r="E452" s="42"/>
      <c r="F452" s="42"/>
      <c r="G452" s="42"/>
      <c r="H452" s="42"/>
      <c r="I452" s="42"/>
    </row>
    <row r="453" spans="1:22" ht="14.25" x14ac:dyDescent="0.2">
      <c r="A453" s="17"/>
      <c r="B453" s="16"/>
      <c r="C453" s="16" t="s">
        <v>11</v>
      </c>
      <c r="D453" s="14"/>
      <c r="E453" s="15"/>
      <c r="F453" s="13">
        <f>[1]Source!AO222</f>
        <v>50.8</v>
      </c>
      <c r="G453" s="13">
        <f>[1]Source!S222</f>
        <v>70</v>
      </c>
      <c r="H453" s="14">
        <f>IF([1]Source!BA223&lt;&gt; 0, [1]Source!BA223, 1)</f>
        <v>7.07</v>
      </c>
      <c r="I453" s="13">
        <f>[1]Source!S223</f>
        <v>496</v>
      </c>
      <c r="R453">
        <f>G453</f>
        <v>70</v>
      </c>
    </row>
    <row r="454" spans="1:22" ht="14.25" x14ac:dyDescent="0.2">
      <c r="A454" s="17"/>
      <c r="B454" s="16"/>
      <c r="C454" s="16" t="s">
        <v>10</v>
      </c>
      <c r="D454" s="14"/>
      <c r="E454" s="15"/>
      <c r="F454" s="13">
        <f>[1]Source!AM222</f>
        <v>11.43</v>
      </c>
      <c r="G454" s="13">
        <f>[1]Source!Q222</f>
        <v>17</v>
      </c>
      <c r="H454" s="14">
        <f>IF([1]Source!BB223&lt;&gt; 0, [1]Source!BB223, 1)</f>
        <v>7.07</v>
      </c>
      <c r="I454" s="13">
        <f>[1]Source!Q223</f>
        <v>120</v>
      </c>
    </row>
    <row r="455" spans="1:22" ht="14.25" x14ac:dyDescent="0.2">
      <c r="A455" s="17"/>
      <c r="B455" s="16"/>
      <c r="C455" s="16" t="s">
        <v>8</v>
      </c>
      <c r="D455" s="14"/>
      <c r="E455" s="15"/>
      <c r="F455" s="13">
        <f>[1]Source!AL222</f>
        <v>100.19</v>
      </c>
      <c r="G455" s="13">
        <f>[1]Source!P222</f>
        <v>121</v>
      </c>
      <c r="H455" s="14">
        <f>IF([1]Source!BC223&lt;&gt; 0, [1]Source!BC223, 1)</f>
        <v>7.07</v>
      </c>
      <c r="I455" s="13">
        <f>[1]Source!P223</f>
        <v>855</v>
      </c>
    </row>
    <row r="456" spans="1:22" ht="14.25" x14ac:dyDescent="0.2">
      <c r="A456" s="17"/>
      <c r="B456" s="16"/>
      <c r="C456" s="16" t="s">
        <v>7</v>
      </c>
      <c r="D456" s="14" t="s">
        <v>5</v>
      </c>
      <c r="E456" s="15"/>
      <c r="F456" s="13">
        <f>[1]Source!AT222</f>
        <v>90</v>
      </c>
      <c r="G456" s="13">
        <f>SUM(S449:S455)</f>
        <v>63</v>
      </c>
      <c r="H456" s="14"/>
      <c r="I456" s="13">
        <f>SUM(T449:T455)</f>
        <v>446</v>
      </c>
    </row>
    <row r="457" spans="1:22" ht="14.25" x14ac:dyDescent="0.2">
      <c r="A457" s="17"/>
      <c r="B457" s="16"/>
      <c r="C457" s="16" t="s">
        <v>6</v>
      </c>
      <c r="D457" s="14" t="s">
        <v>5</v>
      </c>
      <c r="E457" s="15"/>
      <c r="F457" s="13">
        <f>[1]Source!AU222</f>
        <v>60</v>
      </c>
      <c r="G457" s="13">
        <f>SUM(U449:U456)</f>
        <v>42</v>
      </c>
      <c r="H457" s="14"/>
      <c r="I457" s="13">
        <f>SUM(V449:V456)</f>
        <v>298</v>
      </c>
    </row>
    <row r="458" spans="1:22" ht="14.25" x14ac:dyDescent="0.2">
      <c r="A458" s="11"/>
      <c r="B458" s="10"/>
      <c r="C458" s="10" t="s">
        <v>4</v>
      </c>
      <c r="D458" s="8" t="s">
        <v>3</v>
      </c>
      <c r="E458" s="9">
        <f>[1]Source!AQ222</f>
        <v>5.2</v>
      </c>
      <c r="F458" s="7"/>
      <c r="G458" s="12">
        <f>[1]Source!U223</f>
        <v>7.2357999999999993</v>
      </c>
      <c r="H458" s="8"/>
      <c r="I458" s="7"/>
    </row>
    <row r="459" spans="1:22" ht="15" x14ac:dyDescent="0.25">
      <c r="F459" s="39">
        <f xml:space="preserve"> [1]Source!P222+[1]Source!Q222+[1]Source!S222+SUM(G456:G457)</f>
        <v>313</v>
      </c>
      <c r="G459" s="39"/>
      <c r="H459" s="39">
        <f xml:space="preserve"> [1]Source!P223+[1]Source!Q223+[1]Source!S223+SUM(I456:I457)</f>
        <v>2215</v>
      </c>
      <c r="I459" s="39"/>
      <c r="O459" s="6">
        <f>F459</f>
        <v>313</v>
      </c>
      <c r="P459" s="6">
        <f>H459</f>
        <v>2215</v>
      </c>
    </row>
    <row r="460" spans="1:22" ht="99.75" x14ac:dyDescent="0.2">
      <c r="A460" s="17" t="str">
        <f>[1]Source!E224</f>
        <v>45</v>
      </c>
      <c r="B460" s="16" t="s">
        <v>36</v>
      </c>
      <c r="C460" s="16" t="str">
        <f>[1]Source!G224</f>
        <v>Трубопровод в дизельных, насосно-компрессорных, парокотельных и т.п., монтируемый из готовых узлов, на номинальное давление не более 2,5 МПа, диаметр труб наружный 159 мм</v>
      </c>
      <c r="D460" s="14" t="str">
        <f>[1]Source!H224</f>
        <v>100 м</v>
      </c>
      <c r="E460" s="15">
        <f>[1]Source!I224</f>
        <v>0.5</v>
      </c>
      <c r="F460" s="13">
        <f>IF([1]Source!AK224&lt;&gt; 0, [1]Source!AK224,[1]Source!AL224 + [1]Source!AM224 + [1]Source!AO224)</f>
        <v>5783.46</v>
      </c>
      <c r="G460" s="13"/>
      <c r="H460" s="14" t="str">
        <f>[1]Source!BO225</f>
        <v>. Письмо Минстроя России №7581-ДВ/09 от 05.03.2019</v>
      </c>
      <c r="I460" s="13"/>
      <c r="S460">
        <f>[1]Source!X224</f>
        <v>670</v>
      </c>
      <c r="T460">
        <f>[1]Source!X225</f>
        <v>4729</v>
      </c>
      <c r="U460">
        <f>[1]Source!Y224</f>
        <v>502</v>
      </c>
      <c r="V460">
        <f>[1]Source!Y225</f>
        <v>3547</v>
      </c>
    </row>
    <row r="461" spans="1:22" x14ac:dyDescent="0.2">
      <c r="C461" s="19" t="str">
        <f>"Объем: "&amp;[1]Source!I224&amp;"=50/"&amp;"100"</f>
        <v>Объем: 0,5=50/100</v>
      </c>
    </row>
    <row r="462" spans="1:22" ht="14.25" x14ac:dyDescent="0.2">
      <c r="A462" s="17"/>
      <c r="B462" s="16"/>
      <c r="C462" s="16" t="s">
        <v>11</v>
      </c>
      <c r="D462" s="14"/>
      <c r="E462" s="15"/>
      <c r="F462" s="13">
        <f>[1]Source!AO224</f>
        <v>1434.53</v>
      </c>
      <c r="G462" s="13">
        <f>[1]Source!S224</f>
        <v>718</v>
      </c>
      <c r="H462" s="14">
        <f>IF([1]Source!BA225&lt;&gt; 0, [1]Source!BA225, 1)</f>
        <v>7.07</v>
      </c>
      <c r="I462" s="13">
        <f>[1]Source!S225</f>
        <v>5073</v>
      </c>
      <c r="R462">
        <f>G462</f>
        <v>718</v>
      </c>
    </row>
    <row r="463" spans="1:22" ht="14.25" x14ac:dyDescent="0.2">
      <c r="A463" s="17"/>
      <c r="B463" s="16"/>
      <c r="C463" s="16" t="s">
        <v>10</v>
      </c>
      <c r="D463" s="14"/>
      <c r="E463" s="15"/>
      <c r="F463" s="13">
        <f>[1]Source!AM224</f>
        <v>4101.67</v>
      </c>
      <c r="G463" s="13">
        <f>[1]Source!Q224</f>
        <v>2051</v>
      </c>
      <c r="H463" s="14">
        <f>IF([1]Source!BB225&lt;&gt; 0, [1]Source!BB225, 1)</f>
        <v>7.07</v>
      </c>
      <c r="I463" s="13">
        <f>[1]Source!Q225</f>
        <v>14501</v>
      </c>
    </row>
    <row r="464" spans="1:22" ht="14.25" x14ac:dyDescent="0.2">
      <c r="A464" s="17"/>
      <c r="B464" s="16"/>
      <c r="C464" s="16" t="s">
        <v>9</v>
      </c>
      <c r="D464" s="14"/>
      <c r="E464" s="15"/>
      <c r="F464" s="13">
        <f>[1]Source!AN224</f>
        <v>236.78</v>
      </c>
      <c r="G464" s="18">
        <f>[1]Source!R224</f>
        <v>119</v>
      </c>
      <c r="H464" s="14">
        <f>IF([1]Source!BS225&lt;&gt; 0, [1]Source!BS225, 1)</f>
        <v>7.07</v>
      </c>
      <c r="I464" s="18">
        <f>[1]Source!R225</f>
        <v>838</v>
      </c>
      <c r="R464">
        <f>G464</f>
        <v>119</v>
      </c>
    </row>
    <row r="465" spans="1:22" ht="14.25" x14ac:dyDescent="0.2">
      <c r="A465" s="17"/>
      <c r="B465" s="16"/>
      <c r="C465" s="16" t="s">
        <v>8</v>
      </c>
      <c r="D465" s="14"/>
      <c r="E465" s="15"/>
      <c r="F465" s="13">
        <f>[1]Source!AL224</f>
        <v>247.26</v>
      </c>
      <c r="G465" s="13">
        <f>[1]Source!P224</f>
        <v>124</v>
      </c>
      <c r="H465" s="14">
        <f>IF([1]Source!BC225&lt;&gt; 0, [1]Source!BC225, 1)</f>
        <v>7.07</v>
      </c>
      <c r="I465" s="13">
        <f>[1]Source!P225</f>
        <v>873</v>
      </c>
    </row>
    <row r="466" spans="1:22" ht="71.25" x14ac:dyDescent="0.2">
      <c r="A466" s="17" t="str">
        <f>[1]Source!E226</f>
        <v>45,1</v>
      </c>
      <c r="B466" s="16" t="s">
        <v>35</v>
      </c>
      <c r="C466" s="16" t="str">
        <f>[1]Source!G226</f>
        <v>Узлы трубопроводов с установкой необходимых деталей из бесшовных труб, сталь 20, диаметром условного прохода 150 мм, толщиной стенки 6,0 мм</v>
      </c>
      <c r="D466" s="14" t="str">
        <f>[1]Source!H226</f>
        <v>т</v>
      </c>
      <c r="E466" s="15">
        <f>[1]Source!I226</f>
        <v>0.91</v>
      </c>
      <c r="F466" s="13">
        <f>[1]Source!AK226</f>
        <v>15610.13</v>
      </c>
      <c r="G466" s="13">
        <f>[1]Source!O226</f>
        <v>14205</v>
      </c>
      <c r="H466" s="14">
        <f>IF([1]Source!BC227&lt;&gt; 0, [1]Source!BC227, 1)</f>
        <v>7.07</v>
      </c>
      <c r="I466" s="13">
        <f>[1]Source!O227</f>
        <v>100430</v>
      </c>
      <c r="S466">
        <f>[1]Source!X226</f>
        <v>0</v>
      </c>
      <c r="T466">
        <f>[1]Source!X227</f>
        <v>0</v>
      </c>
      <c r="U466">
        <f>[1]Source!Y226</f>
        <v>0</v>
      </c>
      <c r="V466">
        <f>[1]Source!Y227</f>
        <v>0</v>
      </c>
    </row>
    <row r="467" spans="1:22" ht="14.25" x14ac:dyDescent="0.2">
      <c r="A467" s="17"/>
      <c r="B467" s="16"/>
      <c r="C467" s="16" t="s">
        <v>7</v>
      </c>
      <c r="D467" s="14" t="s">
        <v>5</v>
      </c>
      <c r="E467" s="15"/>
      <c r="F467" s="13">
        <f>[1]Source!AT224</f>
        <v>80</v>
      </c>
      <c r="G467" s="13">
        <f>SUM(S460:S466)</f>
        <v>670</v>
      </c>
      <c r="H467" s="14"/>
      <c r="I467" s="13">
        <f>SUM(T460:T466)</f>
        <v>4729</v>
      </c>
    </row>
    <row r="468" spans="1:22" ht="14.25" x14ac:dyDescent="0.2">
      <c r="A468" s="17"/>
      <c r="B468" s="16"/>
      <c r="C468" s="16" t="s">
        <v>6</v>
      </c>
      <c r="D468" s="14" t="s">
        <v>5</v>
      </c>
      <c r="E468" s="15"/>
      <c r="F468" s="13">
        <f>[1]Source!AU224</f>
        <v>60</v>
      </c>
      <c r="G468" s="13">
        <f>SUM(U460:U467)</f>
        <v>502</v>
      </c>
      <c r="H468" s="14"/>
      <c r="I468" s="13">
        <f>SUM(V460:V467)</f>
        <v>3547</v>
      </c>
    </row>
    <row r="469" spans="1:22" ht="14.25" x14ac:dyDescent="0.2">
      <c r="A469" s="11"/>
      <c r="B469" s="10"/>
      <c r="C469" s="10" t="s">
        <v>4</v>
      </c>
      <c r="D469" s="8" t="s">
        <v>3</v>
      </c>
      <c r="E469" s="9">
        <f>[1]Source!AQ224</f>
        <v>167</v>
      </c>
      <c r="F469" s="7"/>
      <c r="G469" s="12">
        <f>[1]Source!U225</f>
        <v>83.5</v>
      </c>
      <c r="H469" s="8"/>
      <c r="I469" s="7"/>
    </row>
    <row r="470" spans="1:22" ht="15" x14ac:dyDescent="0.25">
      <c r="F470" s="39">
        <f xml:space="preserve"> [1]Source!P224+[1]Source!Q224+[1]Source!S224+SUM(G466:G468)</f>
        <v>18270</v>
      </c>
      <c r="G470" s="39"/>
      <c r="H470" s="39">
        <f xml:space="preserve"> [1]Source!P225+[1]Source!Q225+[1]Source!S225+SUM(I466:I468)</f>
        <v>129153</v>
      </c>
      <c r="I470" s="39"/>
      <c r="O470" s="6">
        <f>F470</f>
        <v>18270</v>
      </c>
      <c r="P470" s="6">
        <f>H470</f>
        <v>129153</v>
      </c>
    </row>
    <row r="472" spans="1:22" ht="15" x14ac:dyDescent="0.25">
      <c r="A472" s="38" t="str">
        <f>CONCATENATE("Итого по разделу: ",IF([1]Source!G229&lt;&gt;"Новый раздел", [1]Source!G229, ""))</f>
        <v>Итого по разделу: обмуровочные работы</v>
      </c>
      <c r="B472" s="38"/>
      <c r="C472" s="38"/>
      <c r="D472" s="38"/>
      <c r="E472" s="38"/>
      <c r="F472" s="39">
        <f>SUM(O293:O471)</f>
        <v>245999</v>
      </c>
      <c r="G472" s="40"/>
      <c r="H472" s="39">
        <f>SUM(P293:P471)</f>
        <v>1739168</v>
      </c>
      <c r="I472" s="40"/>
    </row>
    <row r="476" spans="1:22" ht="16.5" x14ac:dyDescent="0.25">
      <c r="A476" s="41" t="str">
        <f>CONCATENATE("Раздел: ",IF([1]Source!G258&lt;&gt;"Новый раздел", [1]Source!G258, ""))</f>
        <v>Раздел: материалы неучтенные ценником</v>
      </c>
      <c r="B476" s="41"/>
      <c r="C476" s="41"/>
      <c r="D476" s="41"/>
      <c r="E476" s="41"/>
      <c r="F476" s="41"/>
      <c r="G476" s="41"/>
      <c r="H476" s="41"/>
      <c r="I476" s="41"/>
    </row>
    <row r="477" spans="1:22" ht="57" x14ac:dyDescent="0.2">
      <c r="A477" s="11" t="str">
        <f>[1]Source!E262</f>
        <v>46</v>
      </c>
      <c r="B477" s="10" t="s">
        <v>1</v>
      </c>
      <c r="C477" s="10" t="s">
        <v>34</v>
      </c>
      <c r="D477" s="8" t="str">
        <f>[1]Source!H262</f>
        <v>КОМПЛЕКТ</v>
      </c>
      <c r="E477" s="9">
        <f>[1]Source!I262</f>
        <v>1</v>
      </c>
      <c r="F477" s="7">
        <f>[1]Source!AL262</f>
        <v>175568.77</v>
      </c>
      <c r="G477" s="7">
        <f>[1]Source!P262</f>
        <v>175569</v>
      </c>
      <c r="H477" s="8">
        <f>IF([1]Source!BC263&lt;&gt; 0, [1]Source!BC263, 1)</f>
        <v>7.07</v>
      </c>
      <c r="I477" s="7">
        <f>[1]Source!P263</f>
        <v>1241273</v>
      </c>
      <c r="S477">
        <f>[1]Source!X262</f>
        <v>0</v>
      </c>
      <c r="T477">
        <f>[1]Source!X263</f>
        <v>0</v>
      </c>
      <c r="U477">
        <f>[1]Source!Y262</f>
        <v>0</v>
      </c>
      <c r="V477">
        <f>[1]Source!Y263</f>
        <v>0</v>
      </c>
    </row>
    <row r="478" spans="1:22" ht="15" x14ac:dyDescent="0.25">
      <c r="F478" s="39">
        <f xml:space="preserve"> [1]Source!P262+[1]Source!Q262+[1]Source!S262+SUM(G478:G478)</f>
        <v>175569</v>
      </c>
      <c r="G478" s="39"/>
      <c r="H478" s="39">
        <f xml:space="preserve"> [1]Source!P263+[1]Source!Q263+[1]Source!S263+SUM(I478:I478)</f>
        <v>1241273</v>
      </c>
      <c r="I478" s="39"/>
      <c r="O478" s="6">
        <f>F478</f>
        <v>175569</v>
      </c>
      <c r="P478" s="6">
        <f>H478</f>
        <v>1241273</v>
      </c>
    </row>
    <row r="479" spans="1:22" ht="42.75" x14ac:dyDescent="0.2">
      <c r="A479" s="11" t="str">
        <f>[1]Source!E264</f>
        <v>47</v>
      </c>
      <c r="B479" s="10" t="s">
        <v>1</v>
      </c>
      <c r="C479" s="10" t="s">
        <v>33</v>
      </c>
      <c r="D479" s="8" t="str">
        <f>[1]Source!H264</f>
        <v>КОМПЛЕКТ</v>
      </c>
      <c r="E479" s="9">
        <f>[1]Source!I264</f>
        <v>1</v>
      </c>
      <c r="F479" s="7">
        <f>[1]Source!AL264</f>
        <v>105808.31</v>
      </c>
      <c r="G479" s="7">
        <f>[1]Source!P264</f>
        <v>105808</v>
      </c>
      <c r="H479" s="8">
        <f>IF([1]Source!BC265&lt;&gt; 0, [1]Source!BC265, 1)</f>
        <v>7.07</v>
      </c>
      <c r="I479" s="7">
        <f>[1]Source!P265</f>
        <v>1280851</v>
      </c>
      <c r="S479">
        <f>[1]Source!X264</f>
        <v>0</v>
      </c>
      <c r="T479">
        <f>[1]Source!X265</f>
        <v>0</v>
      </c>
      <c r="U479">
        <f>[1]Source!Y264</f>
        <v>0</v>
      </c>
      <c r="V479">
        <f>[1]Source!Y265</f>
        <v>0</v>
      </c>
    </row>
    <row r="480" spans="1:22" ht="15" x14ac:dyDescent="0.25">
      <c r="F480" s="39">
        <f xml:space="preserve"> [1]Source!P264+[1]Source!Q264+[1]Source!S264+SUM(G480:G480)</f>
        <v>105808</v>
      </c>
      <c r="G480" s="39"/>
      <c r="H480" s="39">
        <f xml:space="preserve"> [1]Source!P265+[1]Source!Q265+[1]Source!S265+SUM(I480:I480)</f>
        <v>1280851</v>
      </c>
      <c r="I480" s="39"/>
      <c r="O480" s="6">
        <f>F480</f>
        <v>105808</v>
      </c>
      <c r="P480" s="6">
        <f>H480</f>
        <v>1280851</v>
      </c>
    </row>
    <row r="481" spans="1:22" ht="42.75" x14ac:dyDescent="0.2">
      <c r="A481" s="11" t="str">
        <f>[1]Source!E266</f>
        <v>48</v>
      </c>
      <c r="B481" s="10" t="s">
        <v>1</v>
      </c>
      <c r="C481" s="10" t="s">
        <v>32</v>
      </c>
      <c r="D481" s="8" t="str">
        <f>[1]Source!H266</f>
        <v>КОМПЛЕКТ</v>
      </c>
      <c r="E481" s="9">
        <f>[1]Source!I266</f>
        <v>1</v>
      </c>
      <c r="F481" s="7">
        <f>[1]Source!AL266</f>
        <v>97092.03</v>
      </c>
      <c r="G481" s="7">
        <f>[1]Source!P266</f>
        <v>97092</v>
      </c>
      <c r="H481" s="8">
        <f>IF([1]Source!BC267&lt;&gt; 0, [1]Source!BC267, 1)</f>
        <v>7.07</v>
      </c>
      <c r="I481" s="7">
        <f>[1]Source!P267</f>
        <v>686440</v>
      </c>
      <c r="S481">
        <f>[1]Source!X266</f>
        <v>0</v>
      </c>
      <c r="T481">
        <f>[1]Source!X267</f>
        <v>0</v>
      </c>
      <c r="U481">
        <f>[1]Source!Y266</f>
        <v>0</v>
      </c>
      <c r="V481">
        <f>[1]Source!Y267</f>
        <v>0</v>
      </c>
    </row>
    <row r="482" spans="1:22" ht="15" x14ac:dyDescent="0.25">
      <c r="F482" s="39">
        <f xml:space="preserve"> [1]Source!P266+[1]Source!Q266+[1]Source!S266+SUM(G482:G482)</f>
        <v>97092</v>
      </c>
      <c r="G482" s="39"/>
      <c r="H482" s="39">
        <f xml:space="preserve"> [1]Source!P267+[1]Source!Q267+[1]Source!S267+SUM(I482:I482)</f>
        <v>686440</v>
      </c>
      <c r="I482" s="39"/>
      <c r="O482" s="6">
        <f>F482</f>
        <v>97092</v>
      </c>
      <c r="P482" s="6">
        <f>H482</f>
        <v>686440</v>
      </c>
    </row>
    <row r="483" spans="1:22" ht="71.25" x14ac:dyDescent="0.2">
      <c r="A483" s="11" t="str">
        <f>[1]Source!E268</f>
        <v>49</v>
      </c>
      <c r="B483" s="10" t="s">
        <v>1</v>
      </c>
      <c r="C483" s="10" t="s">
        <v>31</v>
      </c>
      <c r="D483" s="8" t="str">
        <f>[1]Source!H268</f>
        <v>КОМПЛЕКТ</v>
      </c>
      <c r="E483" s="9">
        <f>[1]Source!I268</f>
        <v>1</v>
      </c>
      <c r="F483" s="7">
        <f>[1]Source!AL268</f>
        <v>31554.91</v>
      </c>
      <c r="G483" s="7">
        <f>[1]Source!P268</f>
        <v>31555</v>
      </c>
      <c r="H483" s="8">
        <f>IF([1]Source!BC269&lt;&gt; 0, [1]Source!BC269, 1)</f>
        <v>7.07</v>
      </c>
      <c r="I483" s="7">
        <f>[1]Source!P269</f>
        <v>223094</v>
      </c>
      <c r="S483">
        <f>[1]Source!X268</f>
        <v>0</v>
      </c>
      <c r="T483">
        <f>[1]Source!X269</f>
        <v>0</v>
      </c>
      <c r="U483">
        <f>[1]Source!Y268</f>
        <v>0</v>
      </c>
      <c r="V483">
        <f>[1]Source!Y269</f>
        <v>0</v>
      </c>
    </row>
    <row r="484" spans="1:22" ht="15" x14ac:dyDescent="0.25">
      <c r="F484" s="39">
        <f xml:space="preserve"> [1]Source!P268+[1]Source!Q268+[1]Source!S268+SUM(G484:G484)</f>
        <v>31555</v>
      </c>
      <c r="G484" s="39"/>
      <c r="H484" s="39">
        <f xml:space="preserve"> [1]Source!P269+[1]Source!Q269+[1]Source!S269+SUM(I484:I484)</f>
        <v>223094</v>
      </c>
      <c r="I484" s="39"/>
      <c r="O484" s="6">
        <f>F484</f>
        <v>31555</v>
      </c>
      <c r="P484" s="6">
        <f>H484</f>
        <v>223094</v>
      </c>
    </row>
    <row r="485" spans="1:22" ht="57" x14ac:dyDescent="0.2">
      <c r="A485" s="11" t="str">
        <f>[1]Source!E270</f>
        <v>50</v>
      </c>
      <c r="B485" s="10" t="s">
        <v>1</v>
      </c>
      <c r="C485" s="10" t="s">
        <v>30</v>
      </c>
      <c r="D485" s="8" t="str">
        <f>[1]Source!H270</f>
        <v>КОМПЛЕКТ</v>
      </c>
      <c r="E485" s="9">
        <f>[1]Source!I270</f>
        <v>1</v>
      </c>
      <c r="F485" s="7">
        <f>[1]Source!AL270</f>
        <v>16661.47</v>
      </c>
      <c r="G485" s="7">
        <f>[1]Source!P270</f>
        <v>16661</v>
      </c>
      <c r="H485" s="8">
        <f>IF([1]Source!BC271&lt;&gt; 0, [1]Source!BC271, 1)</f>
        <v>7.07</v>
      </c>
      <c r="I485" s="7">
        <f>[1]Source!P271</f>
        <v>117793</v>
      </c>
      <c r="S485">
        <f>[1]Source!X270</f>
        <v>0</v>
      </c>
      <c r="T485">
        <f>[1]Source!X271</f>
        <v>0</v>
      </c>
      <c r="U485">
        <f>[1]Source!Y270</f>
        <v>0</v>
      </c>
      <c r="V485">
        <f>[1]Source!Y271</f>
        <v>0</v>
      </c>
    </row>
    <row r="486" spans="1:22" ht="15" x14ac:dyDescent="0.25">
      <c r="F486" s="39">
        <f xml:space="preserve"> [1]Source!P270+[1]Source!Q270+[1]Source!S270+SUM(G486:G486)</f>
        <v>16661</v>
      </c>
      <c r="G486" s="39"/>
      <c r="H486" s="39">
        <f xml:space="preserve"> [1]Source!P271+[1]Source!Q271+[1]Source!S271+SUM(I486:I486)</f>
        <v>117793</v>
      </c>
      <c r="I486" s="39"/>
      <c r="O486" s="6">
        <f>F486</f>
        <v>16661</v>
      </c>
      <c r="P486" s="6">
        <f>H486</f>
        <v>117793</v>
      </c>
    </row>
    <row r="487" spans="1:22" ht="57" x14ac:dyDescent="0.2">
      <c r="A487" s="11" t="str">
        <f>[1]Source!E272</f>
        <v>51</v>
      </c>
      <c r="B487" s="10" t="s">
        <v>1</v>
      </c>
      <c r="C487" s="10" t="s">
        <v>29</v>
      </c>
      <c r="D487" s="8" t="str">
        <f>[1]Source!H272</f>
        <v>КОМПЛЕКТ</v>
      </c>
      <c r="E487" s="9">
        <f>[1]Source!I272</f>
        <v>1</v>
      </c>
      <c r="F487" s="7">
        <f>[1]Source!AL272</f>
        <v>46460.34</v>
      </c>
      <c r="G487" s="7">
        <f>[1]Source!P272</f>
        <v>46460</v>
      </c>
      <c r="H487" s="8">
        <f>IF([1]Source!BC273&lt;&gt; 0, [1]Source!BC273, 1)</f>
        <v>7.07</v>
      </c>
      <c r="I487" s="7">
        <f>[1]Source!P273</f>
        <v>328472</v>
      </c>
      <c r="S487">
        <f>[1]Source!X272</f>
        <v>0</v>
      </c>
      <c r="T487">
        <f>[1]Source!X273</f>
        <v>0</v>
      </c>
      <c r="U487">
        <f>[1]Source!Y272</f>
        <v>0</v>
      </c>
      <c r="V487">
        <f>[1]Source!Y273</f>
        <v>0</v>
      </c>
    </row>
    <row r="488" spans="1:22" ht="15" x14ac:dyDescent="0.25">
      <c r="F488" s="39">
        <f xml:space="preserve"> [1]Source!P272+[1]Source!Q272+[1]Source!S272+SUM(G488:G488)</f>
        <v>46460</v>
      </c>
      <c r="G488" s="39"/>
      <c r="H488" s="39">
        <f xml:space="preserve"> [1]Source!P273+[1]Source!Q273+[1]Source!S273+SUM(I488:I488)</f>
        <v>328472</v>
      </c>
      <c r="I488" s="39"/>
      <c r="O488" s="6">
        <f>F488</f>
        <v>46460</v>
      </c>
      <c r="P488" s="6">
        <f>H488</f>
        <v>328472</v>
      </c>
    </row>
    <row r="489" spans="1:22" ht="42.75" x14ac:dyDescent="0.2">
      <c r="A489" s="11" t="str">
        <f>[1]Source!E274</f>
        <v>52</v>
      </c>
      <c r="B489" s="10" t="s">
        <v>1</v>
      </c>
      <c r="C489" s="10" t="s">
        <v>28</v>
      </c>
      <c r="D489" s="8" t="str">
        <f>[1]Source!H274</f>
        <v>КОМПЛЕКТ</v>
      </c>
      <c r="E489" s="9">
        <f>[1]Source!I274</f>
        <v>1</v>
      </c>
      <c r="F489" s="7">
        <f>[1]Source!AL274</f>
        <v>23973.34</v>
      </c>
      <c r="G489" s="7">
        <f>[1]Source!P274</f>
        <v>23973</v>
      </c>
      <c r="H489" s="8">
        <f>IF([1]Source!BC275&lt;&gt; 0, [1]Source!BC275, 1)</f>
        <v>7.07</v>
      </c>
      <c r="I489" s="7">
        <f>[1]Source!P275</f>
        <v>169489</v>
      </c>
      <c r="S489">
        <f>[1]Source!X274</f>
        <v>0</v>
      </c>
      <c r="T489">
        <f>[1]Source!X275</f>
        <v>0</v>
      </c>
      <c r="U489">
        <f>[1]Source!Y274</f>
        <v>0</v>
      </c>
      <c r="V489">
        <f>[1]Source!Y275</f>
        <v>0</v>
      </c>
    </row>
    <row r="490" spans="1:22" ht="15" x14ac:dyDescent="0.25">
      <c r="F490" s="39">
        <f xml:space="preserve"> [1]Source!P274+[1]Source!Q274+[1]Source!S274+SUM(G490:G490)</f>
        <v>23973</v>
      </c>
      <c r="G490" s="39"/>
      <c r="H490" s="39">
        <f xml:space="preserve"> [1]Source!P275+[1]Source!Q275+[1]Source!S275+SUM(I490:I490)</f>
        <v>169489</v>
      </c>
      <c r="I490" s="39"/>
      <c r="O490" s="6">
        <f>F490</f>
        <v>23973</v>
      </c>
      <c r="P490" s="6">
        <f>H490</f>
        <v>169489</v>
      </c>
    </row>
    <row r="492" spans="1:22" ht="15" x14ac:dyDescent="0.25">
      <c r="A492" s="38" t="str">
        <f>CONCATENATE("Итого по разделу: ",IF([1]Source!G277&lt;&gt;"Новый раздел", [1]Source!G277, ""))</f>
        <v>Итого по разделу: материалы неучтенные ценником</v>
      </c>
      <c r="B492" s="38"/>
      <c r="C492" s="38"/>
      <c r="D492" s="38"/>
      <c r="E492" s="38"/>
      <c r="F492" s="39">
        <f>SUM(O476:O491)</f>
        <v>497118</v>
      </c>
      <c r="G492" s="40"/>
      <c r="H492" s="39">
        <f>SUM(P476:P491)</f>
        <v>4047412</v>
      </c>
      <c r="I492" s="40"/>
    </row>
    <row r="496" spans="1:22" ht="16.5" x14ac:dyDescent="0.25">
      <c r="A496" s="41" t="str">
        <f>CONCATENATE("Раздел: ",IF([1]Source!G306&lt;&gt;"Новый раздел", [1]Source!G306, ""))</f>
        <v>Раздел: автоматизация котла КВ-ГМ</v>
      </c>
      <c r="B496" s="41"/>
      <c r="C496" s="41"/>
      <c r="D496" s="41"/>
      <c r="E496" s="41"/>
      <c r="F496" s="41"/>
      <c r="G496" s="41"/>
      <c r="H496" s="41"/>
      <c r="I496" s="41"/>
    </row>
    <row r="497" spans="1:22" ht="99.75" x14ac:dyDescent="0.2">
      <c r="A497" s="17" t="str">
        <f>[1]Source!E310</f>
        <v>53</v>
      </c>
      <c r="B497" s="16" t="s">
        <v>27</v>
      </c>
      <c r="C497" s="16" t="str">
        <f>[1]Source!G310</f>
        <v>Коробка с зажимами, устанавливаемая на конструкции на стене или колонне, для кабелей или проводов сечением до 16 мм2, с количеством зажимов до 4</v>
      </c>
      <c r="D497" s="14" t="str">
        <f>[1]Source!H310</f>
        <v>шт.</v>
      </c>
      <c r="E497" s="15">
        <f>[1]Source!I310</f>
        <v>6</v>
      </c>
      <c r="F497" s="13">
        <f>IF([1]Source!AK310&lt;&gt; 0, [1]Source!AK310,[1]Source!AL310 + [1]Source!AM310 + [1]Source!AO310)</f>
        <v>84.41</v>
      </c>
      <c r="G497" s="13"/>
      <c r="H497" s="14" t="str">
        <f>[1]Source!BO311</f>
        <v>. Письмо Минстроя России №7581-ДВ/09 от 05.03.2019</v>
      </c>
      <c r="I497" s="13"/>
      <c r="S497">
        <f>[1]Source!X310</f>
        <v>165</v>
      </c>
      <c r="T497">
        <f>[1]Source!X311</f>
        <v>1169</v>
      </c>
      <c r="U497">
        <f>[1]Source!Y310</f>
        <v>113</v>
      </c>
      <c r="V497">
        <f>[1]Source!Y311</f>
        <v>800</v>
      </c>
    </row>
    <row r="498" spans="1:22" ht="14.25" x14ac:dyDescent="0.2">
      <c r="A498" s="17"/>
      <c r="B498" s="16"/>
      <c r="C498" s="16" t="s">
        <v>11</v>
      </c>
      <c r="D498" s="14"/>
      <c r="E498" s="15"/>
      <c r="F498" s="13">
        <f>[1]Source!AO310</f>
        <v>29.4</v>
      </c>
      <c r="G498" s="13">
        <f>[1]Source!S310</f>
        <v>174</v>
      </c>
      <c r="H498" s="14">
        <f>IF([1]Source!BA311&lt;&gt; 0, [1]Source!BA311, 1)</f>
        <v>7.07</v>
      </c>
      <c r="I498" s="13">
        <f>[1]Source!S311</f>
        <v>1230</v>
      </c>
      <c r="R498">
        <f>G498</f>
        <v>174</v>
      </c>
    </row>
    <row r="499" spans="1:22" ht="14.25" x14ac:dyDescent="0.2">
      <c r="A499" s="17"/>
      <c r="B499" s="16"/>
      <c r="C499" s="16" t="s">
        <v>10</v>
      </c>
      <c r="D499" s="14"/>
      <c r="E499" s="15"/>
      <c r="F499" s="13">
        <f>[1]Source!AM310</f>
        <v>5.12</v>
      </c>
      <c r="G499" s="13">
        <f>[1]Source!Q310</f>
        <v>30</v>
      </c>
      <c r="H499" s="14">
        <f>IF([1]Source!BB311&lt;&gt; 0, [1]Source!BB311, 1)</f>
        <v>7.07</v>
      </c>
      <c r="I499" s="13">
        <f>[1]Source!Q311</f>
        <v>212</v>
      </c>
    </row>
    <row r="500" spans="1:22" ht="14.25" x14ac:dyDescent="0.2">
      <c r="A500" s="17"/>
      <c r="B500" s="16"/>
      <c r="C500" s="16" t="s">
        <v>8</v>
      </c>
      <c r="D500" s="14"/>
      <c r="E500" s="15"/>
      <c r="F500" s="13">
        <f>[1]Source!AL310</f>
        <v>49.89</v>
      </c>
      <c r="G500" s="13">
        <f>[1]Source!P310</f>
        <v>300</v>
      </c>
      <c r="H500" s="14">
        <f>IF([1]Source!BC311&lt;&gt; 0, [1]Source!BC311, 1)</f>
        <v>7.07</v>
      </c>
      <c r="I500" s="13">
        <f>[1]Source!P311</f>
        <v>2121</v>
      </c>
    </row>
    <row r="501" spans="1:22" ht="14.25" x14ac:dyDescent="0.2">
      <c r="A501" s="17"/>
      <c r="B501" s="16"/>
      <c r="C501" s="16" t="s">
        <v>7</v>
      </c>
      <c r="D501" s="14" t="s">
        <v>5</v>
      </c>
      <c r="E501" s="15"/>
      <c r="F501" s="13">
        <f>[1]Source!AT310</f>
        <v>95</v>
      </c>
      <c r="G501" s="13">
        <f>SUM(S497:S500)</f>
        <v>165</v>
      </c>
      <c r="H501" s="14"/>
      <c r="I501" s="13">
        <f>SUM(T497:T500)</f>
        <v>1169</v>
      </c>
    </row>
    <row r="502" spans="1:22" ht="14.25" x14ac:dyDescent="0.2">
      <c r="A502" s="17"/>
      <c r="B502" s="16"/>
      <c r="C502" s="16" t="s">
        <v>6</v>
      </c>
      <c r="D502" s="14" t="s">
        <v>5</v>
      </c>
      <c r="E502" s="15"/>
      <c r="F502" s="13">
        <f>[1]Source!AU310</f>
        <v>65</v>
      </c>
      <c r="G502" s="13">
        <f>SUM(U497:U501)</f>
        <v>113</v>
      </c>
      <c r="H502" s="14"/>
      <c r="I502" s="13">
        <f>SUM(V497:V501)</f>
        <v>800</v>
      </c>
    </row>
    <row r="503" spans="1:22" ht="14.25" x14ac:dyDescent="0.2">
      <c r="A503" s="11"/>
      <c r="B503" s="10"/>
      <c r="C503" s="10" t="s">
        <v>4</v>
      </c>
      <c r="D503" s="8" t="s">
        <v>3</v>
      </c>
      <c r="E503" s="9">
        <f>[1]Source!AQ310</f>
        <v>3.5</v>
      </c>
      <c r="F503" s="7"/>
      <c r="G503" s="12">
        <f>[1]Source!U311</f>
        <v>21</v>
      </c>
      <c r="H503" s="8"/>
      <c r="I503" s="7"/>
    </row>
    <row r="504" spans="1:22" ht="15" x14ac:dyDescent="0.25">
      <c r="F504" s="39">
        <f xml:space="preserve"> [1]Source!P310+[1]Source!Q310+[1]Source!S310+SUM(G501:G502)</f>
        <v>782</v>
      </c>
      <c r="G504" s="39"/>
      <c r="H504" s="39">
        <f xml:space="preserve"> [1]Source!P311+[1]Source!Q311+[1]Source!S311+SUM(I501:I502)</f>
        <v>5532</v>
      </c>
      <c r="I504" s="39"/>
      <c r="O504" s="6">
        <f>F504</f>
        <v>782</v>
      </c>
      <c r="P504" s="6">
        <f>H504</f>
        <v>5532</v>
      </c>
    </row>
    <row r="505" spans="1:22" ht="99.75" x14ac:dyDescent="0.2">
      <c r="A505" s="17" t="str">
        <f>[1]Source!E312</f>
        <v>54</v>
      </c>
      <c r="B505" s="16" t="s">
        <v>26</v>
      </c>
      <c r="C505" s="16" t="str">
        <f>[1]Source!G312</f>
        <v>Арматура муфтовая с ручным приводом или без привода водопроводная на номинальное давление до 10 МПа, номинальный диаметр 15 мм</v>
      </c>
      <c r="D505" s="14" t="str">
        <f>[1]Source!H312</f>
        <v>шт.</v>
      </c>
      <c r="E505" s="15">
        <f>[1]Source!I312</f>
        <v>3</v>
      </c>
      <c r="F505" s="13">
        <f>IF([1]Source!AK312&lt;&gt; 0, [1]Source!AK312,[1]Source!AL312 + [1]Source!AM312 + [1]Source!AO312)</f>
        <v>49.99</v>
      </c>
      <c r="G505" s="13"/>
      <c r="H505" s="14" t="str">
        <f>[1]Source!BO313</f>
        <v>. Письмо Минстроя России №7581-ДВ/09 от 05.03.2019</v>
      </c>
      <c r="I505" s="13"/>
      <c r="S505">
        <f>[1]Source!X312</f>
        <v>98</v>
      </c>
      <c r="T505">
        <f>[1]Source!X313</f>
        <v>696</v>
      </c>
      <c r="U505">
        <f>[1]Source!Y312</f>
        <v>74</v>
      </c>
      <c r="V505">
        <f>[1]Source!Y313</f>
        <v>522</v>
      </c>
    </row>
    <row r="506" spans="1:22" ht="14.25" x14ac:dyDescent="0.2">
      <c r="A506" s="17"/>
      <c r="B506" s="16"/>
      <c r="C506" s="16" t="s">
        <v>11</v>
      </c>
      <c r="D506" s="14"/>
      <c r="E506" s="15"/>
      <c r="F506" s="13">
        <f>[1]Source!AO312</f>
        <v>41.23</v>
      </c>
      <c r="G506" s="13">
        <f>[1]Source!S312</f>
        <v>123</v>
      </c>
      <c r="H506" s="14">
        <f>IF([1]Source!BA313&lt;&gt; 0, [1]Source!BA313, 1)</f>
        <v>7.07</v>
      </c>
      <c r="I506" s="13">
        <f>[1]Source!S313</f>
        <v>870</v>
      </c>
      <c r="R506">
        <f>G506</f>
        <v>123</v>
      </c>
    </row>
    <row r="507" spans="1:22" ht="14.25" x14ac:dyDescent="0.2">
      <c r="A507" s="17"/>
      <c r="B507" s="16"/>
      <c r="C507" s="16" t="s">
        <v>10</v>
      </c>
      <c r="D507" s="14"/>
      <c r="E507" s="15"/>
      <c r="F507" s="13">
        <f>[1]Source!AM312</f>
        <v>4.8600000000000003</v>
      </c>
      <c r="G507" s="13">
        <f>[1]Source!Q312</f>
        <v>15</v>
      </c>
      <c r="H507" s="14">
        <f>IF([1]Source!BB313&lt;&gt; 0, [1]Source!BB313, 1)</f>
        <v>7.07</v>
      </c>
      <c r="I507" s="13">
        <f>[1]Source!Q313</f>
        <v>106</v>
      </c>
    </row>
    <row r="508" spans="1:22" ht="14.25" x14ac:dyDescent="0.2">
      <c r="A508" s="17"/>
      <c r="B508" s="16"/>
      <c r="C508" s="16" t="s">
        <v>8</v>
      </c>
      <c r="D508" s="14"/>
      <c r="E508" s="15"/>
      <c r="F508" s="13">
        <f>[1]Source!AL312</f>
        <v>3.9</v>
      </c>
      <c r="G508" s="13">
        <f>[1]Source!P312</f>
        <v>12</v>
      </c>
      <c r="H508" s="14">
        <f>IF([1]Source!BC313&lt;&gt; 0, [1]Source!BC313, 1)</f>
        <v>7.07</v>
      </c>
      <c r="I508" s="13">
        <f>[1]Source!P313</f>
        <v>85</v>
      </c>
    </row>
    <row r="509" spans="1:22" ht="14.25" x14ac:dyDescent="0.2">
      <c r="A509" s="17"/>
      <c r="B509" s="16"/>
      <c r="C509" s="16" t="s">
        <v>7</v>
      </c>
      <c r="D509" s="14" t="s">
        <v>5</v>
      </c>
      <c r="E509" s="15"/>
      <c r="F509" s="13">
        <f>[1]Source!AT312</f>
        <v>80</v>
      </c>
      <c r="G509" s="13">
        <f>SUM(S505:S508)</f>
        <v>98</v>
      </c>
      <c r="H509" s="14"/>
      <c r="I509" s="13">
        <f>SUM(T505:T508)</f>
        <v>696</v>
      </c>
    </row>
    <row r="510" spans="1:22" ht="14.25" x14ac:dyDescent="0.2">
      <c r="A510" s="17"/>
      <c r="B510" s="16"/>
      <c r="C510" s="16" t="s">
        <v>6</v>
      </c>
      <c r="D510" s="14" t="s">
        <v>5</v>
      </c>
      <c r="E510" s="15"/>
      <c r="F510" s="13">
        <f>[1]Source!AU312</f>
        <v>60</v>
      </c>
      <c r="G510" s="13">
        <f>SUM(U505:U509)</f>
        <v>74</v>
      </c>
      <c r="H510" s="14"/>
      <c r="I510" s="13">
        <f>SUM(V505:V509)</f>
        <v>522</v>
      </c>
    </row>
    <row r="511" spans="1:22" ht="14.25" x14ac:dyDescent="0.2">
      <c r="A511" s="11"/>
      <c r="B511" s="10"/>
      <c r="C511" s="10" t="s">
        <v>4</v>
      </c>
      <c r="D511" s="8" t="s">
        <v>3</v>
      </c>
      <c r="E511" s="9">
        <f>[1]Source!AQ312</f>
        <v>4.8</v>
      </c>
      <c r="F511" s="7"/>
      <c r="G511" s="12">
        <f>[1]Source!U313</f>
        <v>14.399999999999999</v>
      </c>
      <c r="H511" s="8"/>
      <c r="I511" s="7"/>
    </row>
    <row r="512" spans="1:22" ht="15" x14ac:dyDescent="0.25">
      <c r="F512" s="39">
        <f xml:space="preserve"> [1]Source!P312+[1]Source!Q312+[1]Source!S312+SUM(G509:G510)</f>
        <v>322</v>
      </c>
      <c r="G512" s="39"/>
      <c r="H512" s="39">
        <f xml:space="preserve"> [1]Source!P313+[1]Source!Q313+[1]Source!S313+SUM(I509:I510)</f>
        <v>2279</v>
      </c>
      <c r="I512" s="39"/>
      <c r="O512" s="6">
        <f>F512</f>
        <v>322</v>
      </c>
      <c r="P512" s="6">
        <f>H512</f>
        <v>2279</v>
      </c>
    </row>
    <row r="513" spans="1:22" ht="99.75" x14ac:dyDescent="0.2">
      <c r="A513" s="17" t="str">
        <f>[1]Source!E314</f>
        <v>55</v>
      </c>
      <c r="B513" s="16" t="s">
        <v>25</v>
      </c>
      <c r="C513" s="16" t="str">
        <f>[1]Source!G314</f>
        <v>Устройство отборное для измерения разрежения чистых газов</v>
      </c>
      <c r="D513" s="14" t="str">
        <f>[1]Source!H314</f>
        <v>1000 шт.</v>
      </c>
      <c r="E513" s="15">
        <f>[1]Source!I314</f>
        <v>1.2E-2</v>
      </c>
      <c r="F513" s="13">
        <f>IF([1]Source!AK314&lt;&gt; 0, [1]Source!AK314,[1]Source!AL314 + [1]Source!AM314 + [1]Source!AO314)</f>
        <v>13836.33</v>
      </c>
      <c r="G513" s="13"/>
      <c r="H513" s="14" t="str">
        <f>[1]Source!BO315</f>
        <v>. Письмо Минстроя России №7581-ДВ/09 от 05.03.2019</v>
      </c>
      <c r="I513" s="13"/>
      <c r="S513">
        <f>[1]Source!X314</f>
        <v>92</v>
      </c>
      <c r="T513">
        <f>[1]Source!X315</f>
        <v>653</v>
      </c>
      <c r="U513">
        <f>[1]Source!Y314</f>
        <v>69</v>
      </c>
      <c r="V513">
        <f>[1]Source!Y315</f>
        <v>490</v>
      </c>
    </row>
    <row r="514" spans="1:22" x14ac:dyDescent="0.2">
      <c r="C514" s="19" t="str">
        <f>"Объем: "&amp;[1]Source!I314&amp;"=12/"&amp;"1000"</f>
        <v>Объем: 0,012=12/1000</v>
      </c>
    </row>
    <row r="515" spans="1:22" ht="14.25" x14ac:dyDescent="0.2">
      <c r="A515" s="17"/>
      <c r="B515" s="16"/>
      <c r="C515" s="16" t="s">
        <v>11</v>
      </c>
      <c r="D515" s="14"/>
      <c r="E515" s="15"/>
      <c r="F515" s="13">
        <f>[1]Source!AO314</f>
        <v>9620.7999999999993</v>
      </c>
      <c r="G515" s="13">
        <f>[1]Source!S314</f>
        <v>115</v>
      </c>
      <c r="H515" s="14">
        <f>IF([1]Source!BA315&lt;&gt; 0, [1]Source!BA315, 1)</f>
        <v>7.07</v>
      </c>
      <c r="I515" s="13">
        <f>[1]Source!S315</f>
        <v>816</v>
      </c>
      <c r="R515">
        <f>G515</f>
        <v>115</v>
      </c>
    </row>
    <row r="516" spans="1:22" ht="14.25" x14ac:dyDescent="0.2">
      <c r="A516" s="17"/>
      <c r="B516" s="16"/>
      <c r="C516" s="16" t="s">
        <v>10</v>
      </c>
      <c r="D516" s="14"/>
      <c r="E516" s="15"/>
      <c r="F516" s="13">
        <f>[1]Source!AM314</f>
        <v>3737.61</v>
      </c>
      <c r="G516" s="13">
        <f>[1]Source!Q314</f>
        <v>45</v>
      </c>
      <c r="H516" s="14">
        <f>IF([1]Source!BB315&lt;&gt; 0, [1]Source!BB315, 1)</f>
        <v>7.07</v>
      </c>
      <c r="I516" s="13">
        <f>[1]Source!Q315</f>
        <v>317</v>
      </c>
    </row>
    <row r="517" spans="1:22" ht="14.25" x14ac:dyDescent="0.2">
      <c r="A517" s="17"/>
      <c r="B517" s="16"/>
      <c r="C517" s="16" t="s">
        <v>8</v>
      </c>
      <c r="D517" s="14"/>
      <c r="E517" s="15"/>
      <c r="F517" s="13">
        <f>[1]Source!AL314</f>
        <v>477.92</v>
      </c>
      <c r="G517" s="13">
        <f>[1]Source!P314</f>
        <v>6</v>
      </c>
      <c r="H517" s="14">
        <f>IF([1]Source!BC315&lt;&gt; 0, [1]Source!BC315, 1)</f>
        <v>7.07</v>
      </c>
      <c r="I517" s="13">
        <f>[1]Source!P315</f>
        <v>41</v>
      </c>
    </row>
    <row r="518" spans="1:22" ht="14.25" x14ac:dyDescent="0.2">
      <c r="A518" s="17"/>
      <c r="B518" s="16"/>
      <c r="C518" s="16" t="s">
        <v>7</v>
      </c>
      <c r="D518" s="14" t="s">
        <v>5</v>
      </c>
      <c r="E518" s="15"/>
      <c r="F518" s="13">
        <f>[1]Source!AT314</f>
        <v>80</v>
      </c>
      <c r="G518" s="13">
        <f>SUM(S513:S517)</f>
        <v>92</v>
      </c>
      <c r="H518" s="14"/>
      <c r="I518" s="13">
        <f>SUM(T513:T517)</f>
        <v>653</v>
      </c>
    </row>
    <row r="519" spans="1:22" ht="14.25" x14ac:dyDescent="0.2">
      <c r="A519" s="17"/>
      <c r="B519" s="16"/>
      <c r="C519" s="16" t="s">
        <v>6</v>
      </c>
      <c r="D519" s="14" t="s">
        <v>5</v>
      </c>
      <c r="E519" s="15"/>
      <c r="F519" s="13">
        <f>[1]Source!AU314</f>
        <v>60</v>
      </c>
      <c r="G519" s="13">
        <f>SUM(U513:U518)</f>
        <v>69</v>
      </c>
      <c r="H519" s="14"/>
      <c r="I519" s="13">
        <f>SUM(V513:V518)</f>
        <v>490</v>
      </c>
    </row>
    <row r="520" spans="1:22" ht="14.25" x14ac:dyDescent="0.2">
      <c r="A520" s="11"/>
      <c r="B520" s="10"/>
      <c r="C520" s="10" t="s">
        <v>4</v>
      </c>
      <c r="D520" s="8" t="s">
        <v>3</v>
      </c>
      <c r="E520" s="9">
        <f>[1]Source!AQ314</f>
        <v>1120</v>
      </c>
      <c r="F520" s="7"/>
      <c r="G520" s="12">
        <f>[1]Source!U315</f>
        <v>13.44</v>
      </c>
      <c r="H520" s="8"/>
      <c r="I520" s="7"/>
    </row>
    <row r="521" spans="1:22" ht="15" x14ac:dyDescent="0.25">
      <c r="F521" s="39">
        <f xml:space="preserve"> [1]Source!P314+[1]Source!Q314+[1]Source!S314+SUM(G518:G519)</f>
        <v>327</v>
      </c>
      <c r="G521" s="39"/>
      <c r="H521" s="39">
        <f xml:space="preserve"> [1]Source!P315+[1]Source!Q315+[1]Source!S315+SUM(I518:I519)</f>
        <v>2317</v>
      </c>
      <c r="I521" s="39"/>
      <c r="O521" s="6">
        <f>F521</f>
        <v>327</v>
      </c>
      <c r="P521" s="6">
        <f>H521</f>
        <v>2317</v>
      </c>
    </row>
    <row r="522" spans="1:22" ht="99.75" x14ac:dyDescent="0.2">
      <c r="A522" s="17" t="str">
        <f>[1]Source!E316</f>
        <v>56</v>
      </c>
      <c r="B522" s="16" t="s">
        <v>24</v>
      </c>
      <c r="C522" s="16" t="str">
        <f>[1]Source!G316</f>
        <v>Закладное устройство отбора давления идеальных газов</v>
      </c>
      <c r="D522" s="14" t="str">
        <f>[1]Source!H316</f>
        <v>1000 шт.</v>
      </c>
      <c r="E522" s="15">
        <f>[1]Source!I316</f>
        <v>1E-3</v>
      </c>
      <c r="F522" s="13">
        <f>IF([1]Source!AK316&lt;&gt; 0, [1]Source!AK316,[1]Source!AL316 + [1]Source!AM316 + [1]Source!AO316)</f>
        <v>11370.45</v>
      </c>
      <c r="G522" s="13"/>
      <c r="H522" s="14" t="str">
        <f>[1]Source!BO317</f>
        <v>. Письмо Минстроя России №7581-ДВ/09 от 05.03.2019</v>
      </c>
      <c r="I522" s="13"/>
      <c r="S522">
        <f>[1]Source!X316</f>
        <v>8</v>
      </c>
      <c r="T522">
        <f>[1]Source!X317</f>
        <v>54</v>
      </c>
      <c r="U522">
        <f>[1]Source!Y316</f>
        <v>6</v>
      </c>
      <c r="V522">
        <f>[1]Source!Y317</f>
        <v>41</v>
      </c>
    </row>
    <row r="523" spans="1:22" x14ac:dyDescent="0.2">
      <c r="C523" s="19" t="str">
        <f>"Объем: "&amp;[1]Source!I316&amp;"=1/"&amp;"1000"</f>
        <v>Объем: 0,001=1/1000</v>
      </c>
    </row>
    <row r="524" spans="1:22" ht="14.25" x14ac:dyDescent="0.2">
      <c r="A524" s="17"/>
      <c r="B524" s="16"/>
      <c r="C524" s="16" t="s">
        <v>11</v>
      </c>
      <c r="D524" s="14"/>
      <c r="E524" s="15"/>
      <c r="F524" s="13">
        <f>[1]Source!AO316</f>
        <v>9620.7999999999993</v>
      </c>
      <c r="G524" s="13">
        <f>[1]Source!S316</f>
        <v>10</v>
      </c>
      <c r="H524" s="14">
        <f>IF([1]Source!BA317&lt;&gt; 0, [1]Source!BA317, 1)</f>
        <v>7.07</v>
      </c>
      <c r="I524" s="13">
        <f>[1]Source!S317</f>
        <v>68</v>
      </c>
      <c r="R524">
        <f>G524</f>
        <v>10</v>
      </c>
    </row>
    <row r="525" spans="1:22" ht="14.25" x14ac:dyDescent="0.2">
      <c r="A525" s="17"/>
      <c r="B525" s="16"/>
      <c r="C525" s="16" t="s">
        <v>10</v>
      </c>
      <c r="D525" s="14"/>
      <c r="E525" s="15"/>
      <c r="F525" s="13">
        <f>[1]Source!AM316</f>
        <v>1462.06</v>
      </c>
      <c r="G525" s="13">
        <f>[1]Source!Q316</f>
        <v>1</v>
      </c>
      <c r="H525" s="14">
        <f>IF([1]Source!BB317&lt;&gt; 0, [1]Source!BB317, 1)</f>
        <v>7.07</v>
      </c>
      <c r="I525" s="13">
        <f>[1]Source!Q317</f>
        <v>10</v>
      </c>
    </row>
    <row r="526" spans="1:22" ht="14.25" x14ac:dyDescent="0.2">
      <c r="A526" s="17"/>
      <c r="B526" s="16"/>
      <c r="C526" s="16" t="s">
        <v>7</v>
      </c>
      <c r="D526" s="14" t="s">
        <v>5</v>
      </c>
      <c r="E526" s="15"/>
      <c r="F526" s="13">
        <f>[1]Source!AT316</f>
        <v>80</v>
      </c>
      <c r="G526" s="13">
        <f>SUM(S522:S525)</f>
        <v>8</v>
      </c>
      <c r="H526" s="14"/>
      <c r="I526" s="13">
        <f>SUM(T522:T525)</f>
        <v>54</v>
      </c>
    </row>
    <row r="527" spans="1:22" ht="14.25" x14ac:dyDescent="0.2">
      <c r="A527" s="17"/>
      <c r="B527" s="16"/>
      <c r="C527" s="16" t="s">
        <v>6</v>
      </c>
      <c r="D527" s="14" t="s">
        <v>5</v>
      </c>
      <c r="E527" s="15"/>
      <c r="F527" s="13">
        <f>[1]Source!AU316</f>
        <v>60</v>
      </c>
      <c r="G527" s="13">
        <f>SUM(U522:U526)</f>
        <v>6</v>
      </c>
      <c r="H527" s="14"/>
      <c r="I527" s="13">
        <f>SUM(V522:V526)</f>
        <v>41</v>
      </c>
    </row>
    <row r="528" spans="1:22" ht="14.25" x14ac:dyDescent="0.2">
      <c r="A528" s="11"/>
      <c r="B528" s="10"/>
      <c r="C528" s="10" t="s">
        <v>4</v>
      </c>
      <c r="D528" s="8" t="s">
        <v>3</v>
      </c>
      <c r="E528" s="9">
        <f>[1]Source!AQ316</f>
        <v>1120</v>
      </c>
      <c r="F528" s="7"/>
      <c r="G528" s="12">
        <f>[1]Source!U317</f>
        <v>1.1200000000000001</v>
      </c>
      <c r="H528" s="8"/>
      <c r="I528" s="7"/>
    </row>
    <row r="529" spans="1:22" ht="15" x14ac:dyDescent="0.25">
      <c r="F529" s="39">
        <f xml:space="preserve"> [1]Source!P316+[1]Source!Q316+[1]Source!S316+SUM(G526:G527)</f>
        <v>25</v>
      </c>
      <c r="G529" s="39"/>
      <c r="H529" s="39">
        <f xml:space="preserve"> [1]Source!P317+[1]Source!Q317+[1]Source!S317+SUM(I526:I527)</f>
        <v>175</v>
      </c>
      <c r="I529" s="39"/>
      <c r="O529" s="6">
        <f>F529</f>
        <v>25</v>
      </c>
      <c r="P529" s="6">
        <f>H529</f>
        <v>175</v>
      </c>
    </row>
    <row r="530" spans="1:22" ht="99.75" x14ac:dyDescent="0.2">
      <c r="A530" s="17" t="str">
        <f>[1]Source!E318</f>
        <v>57</v>
      </c>
      <c r="B530" s="16" t="s">
        <v>23</v>
      </c>
      <c r="C530" s="16" t="str">
        <f>[1]Source!G318</f>
        <v>Бобышки, штуцеры на номинальное давление до 10 МПа</v>
      </c>
      <c r="D530" s="14" t="str">
        <f>[1]Source!H318</f>
        <v>100 шт.</v>
      </c>
      <c r="E530" s="15">
        <f>[1]Source!I318</f>
        <v>0.12</v>
      </c>
      <c r="F530" s="13">
        <f>IF([1]Source!AK318&lt;&gt; 0, [1]Source!AK318,[1]Source!AL318 + [1]Source!AM318 + [1]Source!AO318)</f>
        <v>3047.4</v>
      </c>
      <c r="G530" s="13"/>
      <c r="H530" s="14" t="str">
        <f>[1]Source!BO319</f>
        <v>. Письмо Минстроя России №7581-ДВ/09 от 05.03.2019</v>
      </c>
      <c r="I530" s="13"/>
      <c r="S530">
        <f>[1]Source!X318</f>
        <v>54</v>
      </c>
      <c r="T530">
        <f>[1]Source!X319</f>
        <v>382</v>
      </c>
      <c r="U530">
        <f>[1]Source!Y318</f>
        <v>40</v>
      </c>
      <c r="V530">
        <f>[1]Source!Y319</f>
        <v>286</v>
      </c>
    </row>
    <row r="531" spans="1:22" x14ac:dyDescent="0.2">
      <c r="C531" s="19" t="str">
        <f>"Объем: "&amp;[1]Source!I318&amp;"=12/"&amp;"100"</f>
        <v>Объем: 0,12=12/100</v>
      </c>
    </row>
    <row r="532" spans="1:22" ht="14.25" x14ac:dyDescent="0.2">
      <c r="A532" s="17"/>
      <c r="B532" s="16"/>
      <c r="C532" s="16" t="s">
        <v>11</v>
      </c>
      <c r="D532" s="14"/>
      <c r="E532" s="15"/>
      <c r="F532" s="13">
        <f>[1]Source!AO318</f>
        <v>561.79</v>
      </c>
      <c r="G532" s="13">
        <f>[1]Source!S318</f>
        <v>67</v>
      </c>
      <c r="H532" s="14">
        <f>IF([1]Source!BA319&lt;&gt; 0, [1]Source!BA319, 1)</f>
        <v>7.07</v>
      </c>
      <c r="I532" s="13">
        <f>[1]Source!S319</f>
        <v>477</v>
      </c>
      <c r="R532">
        <f>G532</f>
        <v>67</v>
      </c>
    </row>
    <row r="533" spans="1:22" ht="14.25" x14ac:dyDescent="0.2">
      <c r="A533" s="17"/>
      <c r="B533" s="16"/>
      <c r="C533" s="16" t="s">
        <v>10</v>
      </c>
      <c r="D533" s="14"/>
      <c r="E533" s="15"/>
      <c r="F533" s="13">
        <f>[1]Source!AM318</f>
        <v>476.1</v>
      </c>
      <c r="G533" s="13">
        <f>[1]Source!Q318</f>
        <v>57</v>
      </c>
      <c r="H533" s="14">
        <f>IF([1]Source!BB319&lt;&gt; 0, [1]Source!BB319, 1)</f>
        <v>7.07</v>
      </c>
      <c r="I533" s="13">
        <f>[1]Source!Q319</f>
        <v>404</v>
      </c>
    </row>
    <row r="534" spans="1:22" ht="14.25" x14ac:dyDescent="0.2">
      <c r="A534" s="17"/>
      <c r="B534" s="16"/>
      <c r="C534" s="16" t="s">
        <v>8</v>
      </c>
      <c r="D534" s="14"/>
      <c r="E534" s="15"/>
      <c r="F534" s="13">
        <f>[1]Source!AL318</f>
        <v>2009.51</v>
      </c>
      <c r="G534" s="13">
        <f>[1]Source!P318</f>
        <v>241</v>
      </c>
      <c r="H534" s="14">
        <f>IF([1]Source!BC319&lt;&gt; 0, [1]Source!BC319, 1)</f>
        <v>7.07</v>
      </c>
      <c r="I534" s="13">
        <f>[1]Source!P319</f>
        <v>1705</v>
      </c>
    </row>
    <row r="535" spans="1:22" ht="14.25" x14ac:dyDescent="0.2">
      <c r="A535" s="17"/>
      <c r="B535" s="16"/>
      <c r="C535" s="16" t="s">
        <v>7</v>
      </c>
      <c r="D535" s="14" t="s">
        <v>5</v>
      </c>
      <c r="E535" s="15"/>
      <c r="F535" s="13">
        <f>[1]Source!AT318</f>
        <v>80</v>
      </c>
      <c r="G535" s="13">
        <f>SUM(S530:S534)</f>
        <v>54</v>
      </c>
      <c r="H535" s="14"/>
      <c r="I535" s="13">
        <f>SUM(T530:T534)</f>
        <v>382</v>
      </c>
    </row>
    <row r="536" spans="1:22" ht="14.25" x14ac:dyDescent="0.2">
      <c r="A536" s="17"/>
      <c r="B536" s="16"/>
      <c r="C536" s="16" t="s">
        <v>6</v>
      </c>
      <c r="D536" s="14" t="s">
        <v>5</v>
      </c>
      <c r="E536" s="15"/>
      <c r="F536" s="13">
        <f>[1]Source!AU318</f>
        <v>60</v>
      </c>
      <c r="G536" s="13">
        <f>SUM(U530:U535)</f>
        <v>40</v>
      </c>
      <c r="H536" s="14"/>
      <c r="I536" s="13">
        <f>SUM(V530:V535)</f>
        <v>286</v>
      </c>
    </row>
    <row r="537" spans="1:22" ht="14.25" x14ac:dyDescent="0.2">
      <c r="A537" s="11"/>
      <c r="B537" s="10"/>
      <c r="C537" s="10" t="s">
        <v>4</v>
      </c>
      <c r="D537" s="8" t="s">
        <v>3</v>
      </c>
      <c r="E537" s="9">
        <f>[1]Source!AQ318</f>
        <v>65.400000000000006</v>
      </c>
      <c r="F537" s="7"/>
      <c r="G537" s="12">
        <f>[1]Source!U319</f>
        <v>7.8480000000000008</v>
      </c>
      <c r="H537" s="8"/>
      <c r="I537" s="7"/>
    </row>
    <row r="538" spans="1:22" ht="15" x14ac:dyDescent="0.25">
      <c r="F538" s="39">
        <f xml:space="preserve"> [1]Source!P318+[1]Source!Q318+[1]Source!S318+SUM(G535:G536)</f>
        <v>459</v>
      </c>
      <c r="G538" s="39"/>
      <c r="H538" s="39">
        <f xml:space="preserve"> [1]Source!P319+[1]Source!Q319+[1]Source!S319+SUM(I535:I536)</f>
        <v>3254</v>
      </c>
      <c r="I538" s="39"/>
      <c r="O538" s="6">
        <f>F538</f>
        <v>459</v>
      </c>
      <c r="P538" s="6">
        <f>H538</f>
        <v>3254</v>
      </c>
    </row>
    <row r="539" spans="1:22" ht="99.75" x14ac:dyDescent="0.2">
      <c r="A539" s="17" t="str">
        <f>[1]Source!E320</f>
        <v>58</v>
      </c>
      <c r="B539" s="16" t="s">
        <v>22</v>
      </c>
      <c r="C539" s="16" t="str">
        <f>[1]Source!G320</f>
        <v>Конструкции для установки приборов, масса до 2 кг</v>
      </c>
      <c r="D539" s="14" t="str">
        <f>[1]Source!H320</f>
        <v>шт.</v>
      </c>
      <c r="E539" s="15">
        <f>[1]Source!I320</f>
        <v>4</v>
      </c>
      <c r="F539" s="13">
        <f>IF([1]Source!AK320&lt;&gt; 0, [1]Source!AK320,[1]Source!AL320 + [1]Source!AM320 + [1]Source!AO320)</f>
        <v>111.55</v>
      </c>
      <c r="G539" s="13"/>
      <c r="H539" s="14" t="str">
        <f>[1]Source!BO321</f>
        <v>. Письмо Минстроя России №7581-ДВ/09 от 05.03.2019</v>
      </c>
      <c r="I539" s="13"/>
      <c r="S539">
        <f>[1]Source!X320</f>
        <v>16</v>
      </c>
      <c r="T539">
        <f>[1]Source!X321</f>
        <v>113</v>
      </c>
      <c r="U539">
        <f>[1]Source!Y320</f>
        <v>12</v>
      </c>
      <c r="V539">
        <f>[1]Source!Y321</f>
        <v>85</v>
      </c>
    </row>
    <row r="540" spans="1:22" ht="14.25" x14ac:dyDescent="0.2">
      <c r="A540" s="17"/>
      <c r="B540" s="16"/>
      <c r="C540" s="16" t="s">
        <v>11</v>
      </c>
      <c r="D540" s="14"/>
      <c r="E540" s="15"/>
      <c r="F540" s="13">
        <f>[1]Source!AO320</f>
        <v>4.0599999999999996</v>
      </c>
      <c r="G540" s="13">
        <f>[1]Source!S320</f>
        <v>16</v>
      </c>
      <c r="H540" s="14">
        <f>IF([1]Source!BA321&lt;&gt; 0, [1]Source!BA321, 1)</f>
        <v>7.07</v>
      </c>
      <c r="I540" s="13">
        <f>[1]Source!S321</f>
        <v>113</v>
      </c>
      <c r="R540">
        <f>G540</f>
        <v>16</v>
      </c>
    </row>
    <row r="541" spans="1:22" ht="14.25" x14ac:dyDescent="0.2">
      <c r="A541" s="17"/>
      <c r="B541" s="16"/>
      <c r="C541" s="16" t="s">
        <v>10</v>
      </c>
      <c r="D541" s="14"/>
      <c r="E541" s="15"/>
      <c r="F541" s="13">
        <f>[1]Source!AM320</f>
        <v>5.39</v>
      </c>
      <c r="G541" s="13">
        <f>[1]Source!Q320</f>
        <v>24</v>
      </c>
      <c r="H541" s="14">
        <f>IF([1]Source!BB321&lt;&gt; 0, [1]Source!BB321, 1)</f>
        <v>7.07</v>
      </c>
      <c r="I541" s="13">
        <f>[1]Source!Q321</f>
        <v>170</v>
      </c>
    </row>
    <row r="542" spans="1:22" ht="14.25" x14ac:dyDescent="0.2">
      <c r="A542" s="17"/>
      <c r="B542" s="16"/>
      <c r="C542" s="16" t="s">
        <v>9</v>
      </c>
      <c r="D542" s="14"/>
      <c r="E542" s="15"/>
      <c r="F542" s="13">
        <f>[1]Source!AN320</f>
        <v>0.52</v>
      </c>
      <c r="G542" s="18">
        <f>[1]Source!R320</f>
        <v>4</v>
      </c>
      <c r="H542" s="14">
        <f>IF([1]Source!BS321&lt;&gt; 0, [1]Source!BS321, 1)</f>
        <v>7.07</v>
      </c>
      <c r="I542" s="18">
        <f>[1]Source!R321</f>
        <v>28</v>
      </c>
      <c r="R542">
        <f>G542</f>
        <v>4</v>
      </c>
    </row>
    <row r="543" spans="1:22" ht="14.25" x14ac:dyDescent="0.2">
      <c r="A543" s="17"/>
      <c r="B543" s="16"/>
      <c r="C543" s="16" t="s">
        <v>8</v>
      </c>
      <c r="D543" s="14"/>
      <c r="E543" s="15"/>
      <c r="F543" s="13">
        <f>[1]Source!AL320</f>
        <v>102.1</v>
      </c>
      <c r="G543" s="13">
        <f>[1]Source!P320</f>
        <v>408</v>
      </c>
      <c r="H543" s="14">
        <f>IF([1]Source!BC321&lt;&gt; 0, [1]Source!BC321, 1)</f>
        <v>7.07</v>
      </c>
      <c r="I543" s="13">
        <f>[1]Source!P321</f>
        <v>2885</v>
      </c>
    </row>
    <row r="544" spans="1:22" ht="14.25" x14ac:dyDescent="0.2">
      <c r="A544" s="17"/>
      <c r="B544" s="16"/>
      <c r="C544" s="16" t="s">
        <v>7</v>
      </c>
      <c r="D544" s="14" t="s">
        <v>5</v>
      </c>
      <c r="E544" s="15"/>
      <c r="F544" s="13">
        <f>[1]Source!AT320</f>
        <v>80</v>
      </c>
      <c r="G544" s="13">
        <f>SUM(S539:S543)</f>
        <v>16</v>
      </c>
      <c r="H544" s="14"/>
      <c r="I544" s="13">
        <f>SUM(T539:T543)</f>
        <v>113</v>
      </c>
    </row>
    <row r="545" spans="1:22" ht="14.25" x14ac:dyDescent="0.2">
      <c r="A545" s="17"/>
      <c r="B545" s="16"/>
      <c r="C545" s="16" t="s">
        <v>6</v>
      </c>
      <c r="D545" s="14" t="s">
        <v>5</v>
      </c>
      <c r="E545" s="15"/>
      <c r="F545" s="13">
        <f>[1]Source!AU320</f>
        <v>60</v>
      </c>
      <c r="G545" s="13">
        <f>SUM(U539:U544)</f>
        <v>12</v>
      </c>
      <c r="H545" s="14"/>
      <c r="I545" s="13">
        <f>SUM(V539:V544)</f>
        <v>85</v>
      </c>
    </row>
    <row r="546" spans="1:22" ht="14.25" x14ac:dyDescent="0.2">
      <c r="A546" s="11"/>
      <c r="B546" s="10"/>
      <c r="C546" s="10" t="s">
        <v>4</v>
      </c>
      <c r="D546" s="8" t="s">
        <v>3</v>
      </c>
      <c r="E546" s="9">
        <f>[1]Source!AQ320</f>
        <v>0.52</v>
      </c>
      <c r="F546" s="7"/>
      <c r="G546" s="12">
        <f>[1]Source!U321</f>
        <v>2.08</v>
      </c>
      <c r="H546" s="8"/>
      <c r="I546" s="7"/>
    </row>
    <row r="547" spans="1:22" ht="15" x14ac:dyDescent="0.25">
      <c r="F547" s="39">
        <f xml:space="preserve"> [1]Source!P320+[1]Source!Q320+[1]Source!S320+SUM(G544:G545)</f>
        <v>476</v>
      </c>
      <c r="G547" s="39"/>
      <c r="H547" s="39">
        <f xml:space="preserve"> [1]Source!P321+[1]Source!Q321+[1]Source!S321+SUM(I544:I545)</f>
        <v>3366</v>
      </c>
      <c r="I547" s="39"/>
      <c r="O547" s="6">
        <f>F547</f>
        <v>476</v>
      </c>
      <c r="P547" s="6">
        <f>H547</f>
        <v>3366</v>
      </c>
    </row>
    <row r="548" spans="1:22" ht="99.75" x14ac:dyDescent="0.2">
      <c r="A548" s="17" t="str">
        <f>[1]Source!E322</f>
        <v>59</v>
      </c>
      <c r="B548" s="16" t="s">
        <v>21</v>
      </c>
      <c r="C548" s="16" t="str">
        <f>[1]Source!G322</f>
        <v>Трубная проводка из водогазопроводных труб углеродистых и низколегированных сталей на соединениях сварных, номинальный диаметр 25 мм</v>
      </c>
      <c r="D548" s="14" t="str">
        <f>[1]Source!H322</f>
        <v>1000 м</v>
      </c>
      <c r="E548" s="15">
        <f>[1]Source!I322</f>
        <v>0.06</v>
      </c>
      <c r="F548" s="13">
        <f>IF([1]Source!AK322&lt;&gt; 0, [1]Source!AK322,[1]Source!AL322 + [1]Source!AM322 + [1]Source!AO322)</f>
        <v>23054.54</v>
      </c>
      <c r="G548" s="13"/>
      <c r="H548" s="14" t="str">
        <f>[1]Source!BO323</f>
        <v>. Письмо Минстроя России №7581-ДВ/09 от 05.03.2019</v>
      </c>
      <c r="I548" s="13"/>
      <c r="S548">
        <f>[1]Source!X322</f>
        <v>248</v>
      </c>
      <c r="T548">
        <f>[1]Source!X323</f>
        <v>1754</v>
      </c>
      <c r="U548">
        <f>[1]Source!Y322</f>
        <v>186</v>
      </c>
      <c r="V548">
        <f>[1]Source!Y323</f>
        <v>1316</v>
      </c>
    </row>
    <row r="549" spans="1:22" x14ac:dyDescent="0.2">
      <c r="C549" s="19" t="str">
        <f>"Объем: "&amp;[1]Source!I322&amp;"=60/"&amp;"1000"</f>
        <v>Объем: 0,06=60/1000</v>
      </c>
    </row>
    <row r="550" spans="1:22" ht="14.25" x14ac:dyDescent="0.2">
      <c r="A550" s="17"/>
      <c r="B550" s="16"/>
      <c r="C550" s="16" t="s">
        <v>11</v>
      </c>
      <c r="D550" s="14"/>
      <c r="E550" s="15"/>
      <c r="F550" s="13">
        <f>[1]Source!AO322</f>
        <v>3332.92</v>
      </c>
      <c r="G550" s="13">
        <f>[1]Source!S322</f>
        <v>200</v>
      </c>
      <c r="H550" s="14">
        <f>IF([1]Source!BA323&lt;&gt; 0, [1]Source!BA323, 1)</f>
        <v>7.07</v>
      </c>
      <c r="I550" s="13">
        <f>[1]Source!S323</f>
        <v>1414</v>
      </c>
      <c r="R550">
        <f>G550</f>
        <v>200</v>
      </c>
    </row>
    <row r="551" spans="1:22" ht="14.25" x14ac:dyDescent="0.2">
      <c r="A551" s="17"/>
      <c r="B551" s="16"/>
      <c r="C551" s="16" t="s">
        <v>10</v>
      </c>
      <c r="D551" s="14"/>
      <c r="E551" s="15"/>
      <c r="F551" s="13">
        <f>[1]Source!AM322</f>
        <v>18549.400000000001</v>
      </c>
      <c r="G551" s="13">
        <f>[1]Source!Q322</f>
        <v>1113</v>
      </c>
      <c r="H551" s="14">
        <f>IF([1]Source!BB323&lt;&gt; 0, [1]Source!BB323, 1)</f>
        <v>7.07</v>
      </c>
      <c r="I551" s="13">
        <f>[1]Source!Q323</f>
        <v>7869</v>
      </c>
    </row>
    <row r="552" spans="1:22" ht="14.25" x14ac:dyDescent="0.2">
      <c r="A552" s="17"/>
      <c r="B552" s="16"/>
      <c r="C552" s="16" t="s">
        <v>9</v>
      </c>
      <c r="D552" s="14"/>
      <c r="E552" s="15"/>
      <c r="F552" s="13">
        <f>[1]Source!AN322</f>
        <v>1836.8</v>
      </c>
      <c r="G552" s="18">
        <f>[1]Source!R322</f>
        <v>110</v>
      </c>
      <c r="H552" s="14">
        <f>IF([1]Source!BS323&lt;&gt; 0, [1]Source!BS323, 1)</f>
        <v>7.07</v>
      </c>
      <c r="I552" s="18">
        <f>[1]Source!R323</f>
        <v>779</v>
      </c>
      <c r="R552">
        <f>G552</f>
        <v>110</v>
      </c>
    </row>
    <row r="553" spans="1:22" ht="14.25" x14ac:dyDescent="0.2">
      <c r="A553" s="17"/>
      <c r="B553" s="16"/>
      <c r="C553" s="16" t="s">
        <v>8</v>
      </c>
      <c r="D553" s="14"/>
      <c r="E553" s="15"/>
      <c r="F553" s="13">
        <f>[1]Source!AL322</f>
        <v>1172.22</v>
      </c>
      <c r="G553" s="13">
        <f>[1]Source!P322</f>
        <v>70</v>
      </c>
      <c r="H553" s="14">
        <f>IF([1]Source!BC323&lt;&gt; 0, [1]Source!BC323, 1)</f>
        <v>7.07</v>
      </c>
      <c r="I553" s="13">
        <f>[1]Source!P323</f>
        <v>497</v>
      </c>
    </row>
    <row r="554" spans="1:22" ht="14.25" x14ac:dyDescent="0.2">
      <c r="A554" s="17"/>
      <c r="B554" s="16"/>
      <c r="C554" s="16" t="s">
        <v>7</v>
      </c>
      <c r="D554" s="14" t="s">
        <v>5</v>
      </c>
      <c r="E554" s="15"/>
      <c r="F554" s="13">
        <f>[1]Source!AT322</f>
        <v>80</v>
      </c>
      <c r="G554" s="13">
        <f>SUM(S548:S553)</f>
        <v>248</v>
      </c>
      <c r="H554" s="14"/>
      <c r="I554" s="13">
        <f>SUM(T548:T553)</f>
        <v>1754</v>
      </c>
    </row>
    <row r="555" spans="1:22" ht="14.25" x14ac:dyDescent="0.2">
      <c r="A555" s="17"/>
      <c r="B555" s="16"/>
      <c r="C555" s="16" t="s">
        <v>6</v>
      </c>
      <c r="D555" s="14" t="s">
        <v>5</v>
      </c>
      <c r="E555" s="15"/>
      <c r="F555" s="13">
        <f>[1]Source!AU322</f>
        <v>60</v>
      </c>
      <c r="G555" s="13">
        <f>SUM(U548:U554)</f>
        <v>186</v>
      </c>
      <c r="H555" s="14"/>
      <c r="I555" s="13">
        <f>SUM(V548:V554)</f>
        <v>1316</v>
      </c>
    </row>
    <row r="556" spans="1:22" ht="14.25" x14ac:dyDescent="0.2">
      <c r="A556" s="11"/>
      <c r="B556" s="10"/>
      <c r="C556" s="10" t="s">
        <v>4</v>
      </c>
      <c r="D556" s="8" t="s">
        <v>3</v>
      </c>
      <c r="E556" s="9">
        <f>[1]Source!AQ322</f>
        <v>388</v>
      </c>
      <c r="F556" s="7"/>
      <c r="G556" s="12">
        <f>[1]Source!U323</f>
        <v>23.279999999999998</v>
      </c>
      <c r="H556" s="8"/>
      <c r="I556" s="7"/>
    </row>
    <row r="557" spans="1:22" ht="15" x14ac:dyDescent="0.25">
      <c r="F557" s="39">
        <f xml:space="preserve"> [1]Source!P322+[1]Source!Q322+[1]Source!S322+SUM(G554:G555)</f>
        <v>1817</v>
      </c>
      <c r="G557" s="39"/>
      <c r="H557" s="39">
        <f xml:space="preserve"> [1]Source!P323+[1]Source!Q323+[1]Source!S323+SUM(I554:I555)</f>
        <v>12850</v>
      </c>
      <c r="I557" s="39"/>
      <c r="O557" s="6">
        <f>F557</f>
        <v>1817</v>
      </c>
      <c r="P557" s="6">
        <f>H557</f>
        <v>12850</v>
      </c>
    </row>
    <row r="558" spans="1:22" ht="99.75" x14ac:dyDescent="0.2">
      <c r="A558" s="17" t="str">
        <f>[1]Source!E324</f>
        <v>60</v>
      </c>
      <c r="B558" s="16" t="s">
        <v>20</v>
      </c>
      <c r="C558" s="16" t="str">
        <f>[1]Source!G324</f>
        <v>Прокладка резинобитумных трубок с затягивание проводов, количество проводов до 2, сечение провода до 6 мм2</v>
      </c>
      <c r="D558" s="14" t="str">
        <f>[1]Source!H324</f>
        <v>100 м</v>
      </c>
      <c r="E558" s="15">
        <f>[1]Source!I324</f>
        <v>0.4</v>
      </c>
      <c r="F558" s="13">
        <f>IF([1]Source!AK324&lt;&gt; 0, [1]Source!AK324,[1]Source!AL324 + [1]Source!AM324 + [1]Source!AO324)</f>
        <v>234.43</v>
      </c>
      <c r="G558" s="13"/>
      <c r="H558" s="14" t="str">
        <f>[1]Source!BO325</f>
        <v>. Письмо Минстроя России №7581-ДВ/09 от 05.03.2019</v>
      </c>
      <c r="I558" s="13"/>
      <c r="S558">
        <f>[1]Source!X324</f>
        <v>53</v>
      </c>
      <c r="T558">
        <f>[1]Source!X325</f>
        <v>376</v>
      </c>
      <c r="U558">
        <f>[1]Source!Y324</f>
        <v>36</v>
      </c>
      <c r="V558">
        <f>[1]Source!Y325</f>
        <v>257</v>
      </c>
    </row>
    <row r="559" spans="1:22" x14ac:dyDescent="0.2">
      <c r="C559" s="19" t="str">
        <f>"Объем: "&amp;[1]Source!I324&amp;"=40/"&amp;"100"</f>
        <v>Объем: 0,4=40/100</v>
      </c>
    </row>
    <row r="560" spans="1:22" ht="14.25" x14ac:dyDescent="0.2">
      <c r="A560" s="17"/>
      <c r="B560" s="16"/>
      <c r="C560" s="16" t="s">
        <v>11</v>
      </c>
      <c r="D560" s="14"/>
      <c r="E560" s="15"/>
      <c r="F560" s="13">
        <f>[1]Source!AO324</f>
        <v>135.74</v>
      </c>
      <c r="G560" s="13">
        <f>[1]Source!S324</f>
        <v>54</v>
      </c>
      <c r="H560" s="14">
        <f>IF([1]Source!BA325&lt;&gt; 0, [1]Source!BA325, 1)</f>
        <v>7.07</v>
      </c>
      <c r="I560" s="13">
        <f>[1]Source!S325</f>
        <v>385</v>
      </c>
      <c r="R560">
        <f>G560</f>
        <v>54</v>
      </c>
    </row>
    <row r="561" spans="1:22" ht="14.25" x14ac:dyDescent="0.2">
      <c r="A561" s="17"/>
      <c r="B561" s="16"/>
      <c r="C561" s="16" t="s">
        <v>10</v>
      </c>
      <c r="D561" s="14"/>
      <c r="E561" s="15"/>
      <c r="F561" s="13">
        <f>[1]Source!AM324</f>
        <v>35.92</v>
      </c>
      <c r="G561" s="13">
        <f>[1]Source!Q324</f>
        <v>14</v>
      </c>
      <c r="H561" s="14">
        <f>IF([1]Source!BB325&lt;&gt; 0, [1]Source!BB325, 1)</f>
        <v>7.07</v>
      </c>
      <c r="I561" s="13">
        <f>[1]Source!Q325</f>
        <v>102</v>
      </c>
    </row>
    <row r="562" spans="1:22" ht="14.25" x14ac:dyDescent="0.2">
      <c r="A562" s="17"/>
      <c r="B562" s="16"/>
      <c r="C562" s="16" t="s">
        <v>9</v>
      </c>
      <c r="D562" s="14"/>
      <c r="E562" s="15"/>
      <c r="F562" s="13">
        <f>[1]Source!AN324</f>
        <v>3.95</v>
      </c>
      <c r="G562" s="18">
        <f>[1]Source!R324</f>
        <v>2</v>
      </c>
      <c r="H562" s="14">
        <f>IF([1]Source!BS325&lt;&gt; 0, [1]Source!BS325, 1)</f>
        <v>7.07</v>
      </c>
      <c r="I562" s="18">
        <f>[1]Source!R325</f>
        <v>11</v>
      </c>
      <c r="R562">
        <f>G562</f>
        <v>2</v>
      </c>
    </row>
    <row r="563" spans="1:22" ht="14.25" x14ac:dyDescent="0.2">
      <c r="A563" s="17"/>
      <c r="B563" s="16"/>
      <c r="C563" s="16" t="s">
        <v>8</v>
      </c>
      <c r="D563" s="14"/>
      <c r="E563" s="15"/>
      <c r="F563" s="13">
        <f>[1]Source!AL324</f>
        <v>62.77</v>
      </c>
      <c r="G563" s="13">
        <f>[1]Source!P324</f>
        <v>25</v>
      </c>
      <c r="H563" s="14">
        <f>IF([1]Source!BC325&lt;&gt; 0, [1]Source!BC325, 1)</f>
        <v>7.07</v>
      </c>
      <c r="I563" s="13">
        <f>[1]Source!P325</f>
        <v>178</v>
      </c>
    </row>
    <row r="564" spans="1:22" ht="14.25" x14ac:dyDescent="0.2">
      <c r="A564" s="17"/>
      <c r="B564" s="16"/>
      <c r="C564" s="16" t="s">
        <v>7</v>
      </c>
      <c r="D564" s="14" t="s">
        <v>5</v>
      </c>
      <c r="E564" s="15"/>
      <c r="F564" s="13">
        <f>[1]Source!AT324</f>
        <v>95</v>
      </c>
      <c r="G564" s="13">
        <f>SUM(S558:S563)</f>
        <v>53</v>
      </c>
      <c r="H564" s="14"/>
      <c r="I564" s="13">
        <f>SUM(T558:T563)</f>
        <v>376</v>
      </c>
    </row>
    <row r="565" spans="1:22" ht="14.25" x14ac:dyDescent="0.2">
      <c r="A565" s="17"/>
      <c r="B565" s="16"/>
      <c r="C565" s="16" t="s">
        <v>6</v>
      </c>
      <c r="D565" s="14" t="s">
        <v>5</v>
      </c>
      <c r="E565" s="15"/>
      <c r="F565" s="13">
        <f>[1]Source!AU324</f>
        <v>65</v>
      </c>
      <c r="G565" s="13">
        <f>SUM(U558:U564)</f>
        <v>36</v>
      </c>
      <c r="H565" s="14"/>
      <c r="I565" s="13">
        <f>SUM(V558:V564)</f>
        <v>257</v>
      </c>
    </row>
    <row r="566" spans="1:22" ht="14.25" x14ac:dyDescent="0.2">
      <c r="A566" s="11"/>
      <c r="B566" s="10"/>
      <c r="C566" s="10" t="s">
        <v>4</v>
      </c>
      <c r="D566" s="8" t="s">
        <v>3</v>
      </c>
      <c r="E566" s="9">
        <f>[1]Source!AQ324</f>
        <v>16.16</v>
      </c>
      <c r="F566" s="7"/>
      <c r="G566" s="12">
        <f>[1]Source!U325</f>
        <v>6.4640000000000004</v>
      </c>
      <c r="H566" s="8"/>
      <c r="I566" s="7"/>
    </row>
    <row r="567" spans="1:22" ht="15" x14ac:dyDescent="0.25">
      <c r="F567" s="39">
        <f xml:space="preserve"> [1]Source!P324+[1]Source!Q324+[1]Source!S324+SUM(G564:G565)</f>
        <v>182</v>
      </c>
      <c r="G567" s="39"/>
      <c r="H567" s="39">
        <f xml:space="preserve"> [1]Source!P325+[1]Source!Q325+[1]Source!S325+SUM(I564:I565)</f>
        <v>1298</v>
      </c>
      <c r="I567" s="39"/>
      <c r="O567" s="6">
        <f>F567</f>
        <v>182</v>
      </c>
      <c r="P567" s="6">
        <f>H567</f>
        <v>1298</v>
      </c>
    </row>
    <row r="568" spans="1:22" ht="99.75" x14ac:dyDescent="0.2">
      <c r="A568" s="17" t="str">
        <f>[1]Source!E326</f>
        <v>61</v>
      </c>
      <c r="B568" s="16" t="s">
        <v>19</v>
      </c>
      <c r="C568" s="16" t="str">
        <f>[1]Source!G326</f>
        <v>Провод в лотках, сечением до 6 мм2</v>
      </c>
      <c r="D568" s="14" t="str">
        <f>[1]Source!H326</f>
        <v>100 м</v>
      </c>
      <c r="E568" s="15">
        <f>[1]Source!I326</f>
        <v>0.6</v>
      </c>
      <c r="F568" s="13">
        <f>IF([1]Source!AK326&lt;&gt; 0, [1]Source!AK326,[1]Source!AL326 + [1]Source!AM326 + [1]Source!AO326)</f>
        <v>23.45</v>
      </c>
      <c r="G568" s="13"/>
      <c r="H568" s="14" t="str">
        <f>[1]Source!BO327</f>
        <v>. Письмо Минстроя России №7581-ДВ/09 от 05.03.2019</v>
      </c>
      <c r="I568" s="13"/>
      <c r="S568">
        <f>[1]Source!X326</f>
        <v>5</v>
      </c>
      <c r="T568">
        <f>[1]Source!X327</f>
        <v>36</v>
      </c>
      <c r="U568">
        <f>[1]Source!Y326</f>
        <v>3</v>
      </c>
      <c r="V568">
        <f>[1]Source!Y327</f>
        <v>25</v>
      </c>
    </row>
    <row r="569" spans="1:22" x14ac:dyDescent="0.2">
      <c r="C569" s="19" t="str">
        <f>"Объем: "&amp;[1]Source!I326&amp;"=60/"&amp;"100"</f>
        <v>Объем: 0,6=60/100</v>
      </c>
    </row>
    <row r="570" spans="1:22" ht="14.25" x14ac:dyDescent="0.2">
      <c r="A570" s="17"/>
      <c r="B570" s="16"/>
      <c r="C570" s="16" t="s">
        <v>11</v>
      </c>
      <c r="D570" s="14"/>
      <c r="E570" s="15"/>
      <c r="F570" s="13">
        <f>[1]Source!AO326</f>
        <v>8.65</v>
      </c>
      <c r="G570" s="13">
        <f>[1]Source!S326</f>
        <v>5</v>
      </c>
      <c r="H570" s="14">
        <f>IF([1]Source!BA327&lt;&gt; 0, [1]Source!BA327, 1)</f>
        <v>7.07</v>
      </c>
      <c r="I570" s="13">
        <f>[1]Source!S327</f>
        <v>38</v>
      </c>
      <c r="R570">
        <f>G570</f>
        <v>5</v>
      </c>
    </row>
    <row r="571" spans="1:22" ht="14.25" x14ac:dyDescent="0.2">
      <c r="A571" s="17"/>
      <c r="B571" s="16"/>
      <c r="C571" s="16" t="s">
        <v>10</v>
      </c>
      <c r="D571" s="14"/>
      <c r="E571" s="15"/>
      <c r="F571" s="13">
        <f>[1]Source!AM326</f>
        <v>2</v>
      </c>
      <c r="G571" s="13">
        <f>[1]Source!Q326</f>
        <v>1</v>
      </c>
      <c r="H571" s="14">
        <f>IF([1]Source!BB327&lt;&gt; 0, [1]Source!BB327, 1)</f>
        <v>7.07</v>
      </c>
      <c r="I571" s="13">
        <f>[1]Source!Q327</f>
        <v>8</v>
      </c>
    </row>
    <row r="572" spans="1:22" ht="14.25" x14ac:dyDescent="0.2">
      <c r="A572" s="17"/>
      <c r="B572" s="16"/>
      <c r="C572" s="16" t="s">
        <v>8</v>
      </c>
      <c r="D572" s="14"/>
      <c r="E572" s="15"/>
      <c r="F572" s="13">
        <f>[1]Source!AL326</f>
        <v>12.8</v>
      </c>
      <c r="G572" s="13">
        <f>[1]Source!P326</f>
        <v>8</v>
      </c>
      <c r="H572" s="14">
        <f>IF([1]Source!BC327&lt;&gt; 0, [1]Source!BC327, 1)</f>
        <v>7.07</v>
      </c>
      <c r="I572" s="13">
        <f>[1]Source!P327</f>
        <v>55</v>
      </c>
    </row>
    <row r="573" spans="1:22" ht="14.25" x14ac:dyDescent="0.2">
      <c r="A573" s="17"/>
      <c r="B573" s="16"/>
      <c r="C573" s="16" t="s">
        <v>7</v>
      </c>
      <c r="D573" s="14" t="s">
        <v>5</v>
      </c>
      <c r="E573" s="15"/>
      <c r="F573" s="13">
        <f>[1]Source!AT326</f>
        <v>95</v>
      </c>
      <c r="G573" s="13">
        <f>SUM(S568:S572)</f>
        <v>5</v>
      </c>
      <c r="H573" s="14"/>
      <c r="I573" s="13">
        <f>SUM(T568:T572)</f>
        <v>36</v>
      </c>
    </row>
    <row r="574" spans="1:22" ht="14.25" x14ac:dyDescent="0.2">
      <c r="A574" s="17"/>
      <c r="B574" s="16"/>
      <c r="C574" s="16" t="s">
        <v>6</v>
      </c>
      <c r="D574" s="14" t="s">
        <v>5</v>
      </c>
      <c r="E574" s="15"/>
      <c r="F574" s="13">
        <f>[1]Source!AU326</f>
        <v>65</v>
      </c>
      <c r="G574" s="13">
        <f>SUM(U568:U573)</f>
        <v>3</v>
      </c>
      <c r="H574" s="14"/>
      <c r="I574" s="13">
        <f>SUM(V568:V573)</f>
        <v>25</v>
      </c>
    </row>
    <row r="575" spans="1:22" ht="14.25" x14ac:dyDescent="0.2">
      <c r="A575" s="11"/>
      <c r="B575" s="10"/>
      <c r="C575" s="10" t="s">
        <v>4</v>
      </c>
      <c r="D575" s="8" t="s">
        <v>3</v>
      </c>
      <c r="E575" s="9">
        <f>[1]Source!AQ326</f>
        <v>1.03</v>
      </c>
      <c r="F575" s="7"/>
      <c r="G575" s="12">
        <f>[1]Source!U327</f>
        <v>0.61799999999999999</v>
      </c>
      <c r="H575" s="8"/>
      <c r="I575" s="7"/>
    </row>
    <row r="576" spans="1:22" ht="15" x14ac:dyDescent="0.25">
      <c r="F576" s="39">
        <f xml:space="preserve"> [1]Source!P326+[1]Source!Q326+[1]Source!S326+SUM(G573:G574)</f>
        <v>22</v>
      </c>
      <c r="G576" s="39"/>
      <c r="H576" s="39">
        <f xml:space="preserve"> [1]Source!P327+[1]Source!Q327+[1]Source!S327+SUM(I573:I574)</f>
        <v>162</v>
      </c>
      <c r="I576" s="39"/>
      <c r="O576" s="6">
        <f>F576</f>
        <v>22</v>
      </c>
      <c r="P576" s="6">
        <f>H576</f>
        <v>162</v>
      </c>
    </row>
    <row r="577" spans="1:22" ht="99.75" x14ac:dyDescent="0.2">
      <c r="A577" s="17" t="str">
        <f>[1]Source!E328</f>
        <v>62</v>
      </c>
      <c r="B577" s="16" t="s">
        <v>18</v>
      </c>
      <c r="C577" s="16" t="str">
        <f>[1]Source!G328</f>
        <v>Рукав металлический наружным диаметром до 48 мм</v>
      </c>
      <c r="D577" s="14" t="str">
        <f>[1]Source!H328</f>
        <v>100 м</v>
      </c>
      <c r="E577" s="15">
        <f>[1]Source!I328</f>
        <v>0.6</v>
      </c>
      <c r="F577" s="13">
        <f>IF([1]Source!AK328&lt;&gt; 0, [1]Source!AK328,[1]Source!AL328 + [1]Source!AM328 + [1]Source!AO328)</f>
        <v>1073.4100000000001</v>
      </c>
      <c r="G577" s="13"/>
      <c r="H577" s="14" t="str">
        <f>[1]Source!BO329</f>
        <v>. Письмо Минстроя России №7581-ДВ/09 от 05.03.2019</v>
      </c>
      <c r="I577" s="13"/>
      <c r="S577">
        <f>[1]Source!X328</f>
        <v>135</v>
      </c>
      <c r="T577">
        <f>[1]Source!X329</f>
        <v>955</v>
      </c>
      <c r="U577">
        <f>[1]Source!Y328</f>
        <v>92</v>
      </c>
      <c r="V577">
        <f>[1]Source!Y329</f>
        <v>653</v>
      </c>
    </row>
    <row r="578" spans="1:22" x14ac:dyDescent="0.2">
      <c r="C578" s="19" t="str">
        <f>"Объем: "&amp;[1]Source!I328&amp;"=60/"&amp;"100"</f>
        <v>Объем: 0,6=60/100</v>
      </c>
    </row>
    <row r="579" spans="1:22" ht="14.25" x14ac:dyDescent="0.2">
      <c r="A579" s="17"/>
      <c r="B579" s="16"/>
      <c r="C579" s="16" t="s">
        <v>11</v>
      </c>
      <c r="D579" s="14"/>
      <c r="E579" s="15"/>
      <c r="F579" s="13">
        <f>[1]Source!AO328</f>
        <v>233.18</v>
      </c>
      <c r="G579" s="13">
        <f>[1]Source!S328</f>
        <v>140</v>
      </c>
      <c r="H579" s="14">
        <f>IF([1]Source!BA329&lt;&gt; 0, [1]Source!BA329, 1)</f>
        <v>7.07</v>
      </c>
      <c r="I579" s="13">
        <f>[1]Source!S329</f>
        <v>988</v>
      </c>
      <c r="R579">
        <f>G579</f>
        <v>140</v>
      </c>
    </row>
    <row r="580" spans="1:22" ht="14.25" x14ac:dyDescent="0.2">
      <c r="A580" s="17"/>
      <c r="B580" s="16"/>
      <c r="C580" s="16" t="s">
        <v>10</v>
      </c>
      <c r="D580" s="14"/>
      <c r="E580" s="15"/>
      <c r="F580" s="13">
        <f>[1]Source!AM328</f>
        <v>160.22</v>
      </c>
      <c r="G580" s="13">
        <f>[1]Source!Q328</f>
        <v>96</v>
      </c>
      <c r="H580" s="14">
        <f>IF([1]Source!BB329&lt;&gt; 0, [1]Source!BB329, 1)</f>
        <v>7.07</v>
      </c>
      <c r="I580" s="13">
        <f>[1]Source!Q329</f>
        <v>679</v>
      </c>
    </row>
    <row r="581" spans="1:22" ht="14.25" x14ac:dyDescent="0.2">
      <c r="A581" s="17"/>
      <c r="B581" s="16"/>
      <c r="C581" s="16" t="s">
        <v>9</v>
      </c>
      <c r="D581" s="14"/>
      <c r="E581" s="15"/>
      <c r="F581" s="13">
        <f>[1]Source!AN328</f>
        <v>3.95</v>
      </c>
      <c r="G581" s="18">
        <f>[1]Source!R328</f>
        <v>2</v>
      </c>
      <c r="H581" s="14">
        <f>IF([1]Source!BS329&lt;&gt; 0, [1]Source!BS329, 1)</f>
        <v>7.07</v>
      </c>
      <c r="I581" s="18">
        <f>[1]Source!R329</f>
        <v>17</v>
      </c>
      <c r="R581">
        <f>G581</f>
        <v>2</v>
      </c>
    </row>
    <row r="582" spans="1:22" ht="14.25" x14ac:dyDescent="0.2">
      <c r="A582" s="17"/>
      <c r="B582" s="16"/>
      <c r="C582" s="16" t="s">
        <v>8</v>
      </c>
      <c r="D582" s="14"/>
      <c r="E582" s="15"/>
      <c r="F582" s="13">
        <f>[1]Source!AL328</f>
        <v>680.01</v>
      </c>
      <c r="G582" s="13">
        <f>[1]Source!P328</f>
        <v>408</v>
      </c>
      <c r="H582" s="14">
        <f>IF([1]Source!BC329&lt;&gt; 0, [1]Source!BC329, 1)</f>
        <v>7.07</v>
      </c>
      <c r="I582" s="13">
        <f>[1]Source!P329</f>
        <v>2885</v>
      </c>
    </row>
    <row r="583" spans="1:22" ht="14.25" x14ac:dyDescent="0.2">
      <c r="A583" s="17"/>
      <c r="B583" s="16"/>
      <c r="C583" s="16" t="s">
        <v>7</v>
      </c>
      <c r="D583" s="14" t="s">
        <v>5</v>
      </c>
      <c r="E583" s="15"/>
      <c r="F583" s="13">
        <f>[1]Source!AT328</f>
        <v>95</v>
      </c>
      <c r="G583" s="13">
        <f>SUM(S577:S582)</f>
        <v>135</v>
      </c>
      <c r="H583" s="14"/>
      <c r="I583" s="13">
        <f>SUM(T577:T582)</f>
        <v>955</v>
      </c>
    </row>
    <row r="584" spans="1:22" ht="14.25" x14ac:dyDescent="0.2">
      <c r="A584" s="17"/>
      <c r="B584" s="16"/>
      <c r="C584" s="16" t="s">
        <v>6</v>
      </c>
      <c r="D584" s="14" t="s">
        <v>5</v>
      </c>
      <c r="E584" s="15"/>
      <c r="F584" s="13">
        <f>[1]Source!AU328</f>
        <v>65</v>
      </c>
      <c r="G584" s="13">
        <f>SUM(U577:U583)</f>
        <v>92</v>
      </c>
      <c r="H584" s="14"/>
      <c r="I584" s="13">
        <f>SUM(V577:V583)</f>
        <v>653</v>
      </c>
    </row>
    <row r="585" spans="1:22" ht="14.25" x14ac:dyDescent="0.2">
      <c r="A585" s="11"/>
      <c r="B585" s="10"/>
      <c r="C585" s="10" t="s">
        <v>4</v>
      </c>
      <c r="D585" s="8" t="s">
        <v>3</v>
      </c>
      <c r="E585" s="9">
        <f>[1]Source!AQ328</f>
        <v>27.76</v>
      </c>
      <c r="F585" s="7"/>
      <c r="G585" s="12">
        <f>[1]Source!U329</f>
        <v>16.655999999999999</v>
      </c>
      <c r="H585" s="8"/>
      <c r="I585" s="7"/>
    </row>
    <row r="586" spans="1:22" ht="15" x14ac:dyDescent="0.25">
      <c r="F586" s="39">
        <f xml:space="preserve"> [1]Source!P328+[1]Source!Q328+[1]Source!S328+SUM(G583:G584)</f>
        <v>871</v>
      </c>
      <c r="G586" s="39"/>
      <c r="H586" s="39">
        <f xml:space="preserve"> [1]Source!P329+[1]Source!Q329+[1]Source!S329+SUM(I583:I584)</f>
        <v>6160</v>
      </c>
      <c r="I586" s="39"/>
      <c r="O586" s="6">
        <f>F586</f>
        <v>871</v>
      </c>
      <c r="P586" s="6">
        <f>H586</f>
        <v>6160</v>
      </c>
    </row>
    <row r="587" spans="1:22" ht="99.75" x14ac:dyDescent="0.2">
      <c r="A587" s="17" t="str">
        <f>[1]Source!E330</f>
        <v>63</v>
      </c>
      <c r="B587" s="16" t="s">
        <v>17</v>
      </c>
      <c r="C587" s="16" t="str">
        <f>[1]Source!G330</f>
        <v>Затягивание провода в проложенные трубы и металлические рукава первого одножильного или многожильного в общей оплетке, суммарное сечение до 16 мм2</v>
      </c>
      <c r="D587" s="14" t="str">
        <f>[1]Source!H330</f>
        <v>100 м</v>
      </c>
      <c r="E587" s="15">
        <f>[1]Source!I330</f>
        <v>0.6</v>
      </c>
      <c r="F587" s="13">
        <f>IF([1]Source!AK330&lt;&gt; 0, [1]Source!AK330,[1]Source!AL330 + [1]Source!AM330 + [1]Source!AO330)</f>
        <v>84.49</v>
      </c>
      <c r="G587" s="13"/>
      <c r="H587" s="14" t="str">
        <f>[1]Source!BO331</f>
        <v>. Письмо Минстроя России №7581-ДВ/09 от 05.03.2019</v>
      </c>
      <c r="I587" s="13"/>
      <c r="S587">
        <f>[1]Source!X330</f>
        <v>31</v>
      </c>
      <c r="T587">
        <f>[1]Source!X331</f>
        <v>218</v>
      </c>
      <c r="U587">
        <f>[1]Source!Y330</f>
        <v>21</v>
      </c>
      <c r="V587">
        <f>[1]Source!Y331</f>
        <v>149</v>
      </c>
    </row>
    <row r="588" spans="1:22" x14ac:dyDescent="0.2">
      <c r="C588" s="19" t="str">
        <f>"Объем: "&amp;[1]Source!I330&amp;"=60/"&amp;"100"</f>
        <v>Объем: 0,6=60/100</v>
      </c>
    </row>
    <row r="589" spans="1:22" ht="14.25" x14ac:dyDescent="0.2">
      <c r="A589" s="17"/>
      <c r="B589" s="16"/>
      <c r="C589" s="16" t="s">
        <v>11</v>
      </c>
      <c r="D589" s="14"/>
      <c r="E589" s="15"/>
      <c r="F589" s="13">
        <f>[1]Source!AO330</f>
        <v>52.84</v>
      </c>
      <c r="G589" s="13">
        <f>[1]Source!S330</f>
        <v>32</v>
      </c>
      <c r="H589" s="14">
        <f>IF([1]Source!BA331&lt;&gt; 0, [1]Source!BA331, 1)</f>
        <v>7.07</v>
      </c>
      <c r="I589" s="13">
        <f>[1]Source!S331</f>
        <v>225</v>
      </c>
      <c r="R589">
        <f>G589</f>
        <v>32</v>
      </c>
    </row>
    <row r="590" spans="1:22" ht="14.25" x14ac:dyDescent="0.2">
      <c r="A590" s="17"/>
      <c r="B590" s="16"/>
      <c r="C590" s="16" t="s">
        <v>10</v>
      </c>
      <c r="D590" s="14"/>
      <c r="E590" s="15"/>
      <c r="F590" s="13">
        <f>[1]Source!AM330</f>
        <v>5.98</v>
      </c>
      <c r="G590" s="13">
        <f>[1]Source!Q330</f>
        <v>4</v>
      </c>
      <c r="H590" s="14">
        <f>IF([1]Source!BB331&lt;&gt; 0, [1]Source!BB331, 1)</f>
        <v>7.07</v>
      </c>
      <c r="I590" s="13">
        <f>[1]Source!Q331</f>
        <v>25</v>
      </c>
    </row>
    <row r="591" spans="1:22" ht="14.25" x14ac:dyDescent="0.2">
      <c r="A591" s="17"/>
      <c r="B591" s="16"/>
      <c r="C591" s="16" t="s">
        <v>9</v>
      </c>
      <c r="D591" s="14"/>
      <c r="E591" s="15"/>
      <c r="F591" s="13">
        <f>[1]Source!AN330</f>
        <v>0.66</v>
      </c>
      <c r="G591" s="18">
        <f>[1]Source!R330</f>
        <v>1</v>
      </c>
      <c r="H591" s="14">
        <f>IF([1]Source!BS331&lt;&gt; 0, [1]Source!BS331, 1)</f>
        <v>7.07</v>
      </c>
      <c r="I591" s="18">
        <f>[1]Source!R331</f>
        <v>4</v>
      </c>
      <c r="R591">
        <f>G591</f>
        <v>1</v>
      </c>
    </row>
    <row r="592" spans="1:22" ht="14.25" x14ac:dyDescent="0.2">
      <c r="A592" s="17"/>
      <c r="B592" s="16"/>
      <c r="C592" s="16" t="s">
        <v>8</v>
      </c>
      <c r="D592" s="14"/>
      <c r="E592" s="15"/>
      <c r="F592" s="13">
        <f>[1]Source!AL330</f>
        <v>25.67</v>
      </c>
      <c r="G592" s="13">
        <f>[1]Source!P330</f>
        <v>16</v>
      </c>
      <c r="H592" s="14">
        <f>IF([1]Source!BC331&lt;&gt; 0, [1]Source!BC331, 1)</f>
        <v>7.07</v>
      </c>
      <c r="I592" s="13">
        <f>[1]Source!P331</f>
        <v>110</v>
      </c>
    </row>
    <row r="593" spans="1:22" ht="14.25" x14ac:dyDescent="0.2">
      <c r="A593" s="17"/>
      <c r="B593" s="16"/>
      <c r="C593" s="16" t="s">
        <v>7</v>
      </c>
      <c r="D593" s="14" t="s">
        <v>5</v>
      </c>
      <c r="E593" s="15"/>
      <c r="F593" s="13">
        <f>[1]Source!AT330</f>
        <v>95</v>
      </c>
      <c r="G593" s="13">
        <f>SUM(S587:S592)</f>
        <v>31</v>
      </c>
      <c r="H593" s="14"/>
      <c r="I593" s="13">
        <f>SUM(T587:T592)</f>
        <v>218</v>
      </c>
    </row>
    <row r="594" spans="1:22" ht="14.25" x14ac:dyDescent="0.2">
      <c r="A594" s="17"/>
      <c r="B594" s="16"/>
      <c r="C594" s="16" t="s">
        <v>6</v>
      </c>
      <c r="D594" s="14" t="s">
        <v>5</v>
      </c>
      <c r="E594" s="15"/>
      <c r="F594" s="13">
        <f>[1]Source!AU330</f>
        <v>65</v>
      </c>
      <c r="G594" s="13">
        <f>SUM(U587:U593)</f>
        <v>21</v>
      </c>
      <c r="H594" s="14"/>
      <c r="I594" s="13">
        <f>SUM(V587:V593)</f>
        <v>149</v>
      </c>
    </row>
    <row r="595" spans="1:22" ht="14.25" x14ac:dyDescent="0.2">
      <c r="A595" s="11"/>
      <c r="B595" s="10"/>
      <c r="C595" s="10" t="s">
        <v>4</v>
      </c>
      <c r="D595" s="8" t="s">
        <v>3</v>
      </c>
      <c r="E595" s="9">
        <f>[1]Source!AQ330</f>
        <v>6.29</v>
      </c>
      <c r="F595" s="7"/>
      <c r="G595" s="12">
        <f>[1]Source!U331</f>
        <v>3.774</v>
      </c>
      <c r="H595" s="8"/>
      <c r="I595" s="7"/>
    </row>
    <row r="596" spans="1:22" ht="15" x14ac:dyDescent="0.25">
      <c r="F596" s="39">
        <f xml:space="preserve"> [1]Source!P330+[1]Source!Q330+[1]Source!S330+SUM(G593:G594)</f>
        <v>104</v>
      </c>
      <c r="G596" s="39"/>
      <c r="H596" s="39">
        <f xml:space="preserve"> [1]Source!P331+[1]Source!Q331+[1]Source!S331+SUM(I593:I594)</f>
        <v>727</v>
      </c>
      <c r="I596" s="39"/>
      <c r="O596" s="6">
        <f>F596</f>
        <v>104</v>
      </c>
      <c r="P596" s="6">
        <f>H596</f>
        <v>727</v>
      </c>
    </row>
    <row r="597" spans="1:22" ht="99.75" x14ac:dyDescent="0.2">
      <c r="A597" s="17" t="str">
        <f>[1]Source!E332</f>
        <v>64</v>
      </c>
      <c r="B597" s="16" t="s">
        <v>16</v>
      </c>
      <c r="C597" s="16" t="str">
        <f>[1]Source!G332</f>
        <v>Кабель до 35 кВ в проложенных трубах, блоках и коробах, масса 1 м кабеля до 1 кг</v>
      </c>
      <c r="D597" s="14" t="str">
        <f>[1]Source!H332</f>
        <v>100 м</v>
      </c>
      <c r="E597" s="15">
        <f>[1]Source!I332</f>
        <v>10.33</v>
      </c>
      <c r="F597" s="13">
        <f>IF([1]Source!AK332&lt;&gt; 0, [1]Source!AK332,[1]Source!AL332 + [1]Source!AM332 + [1]Source!AO332)</f>
        <v>173.27</v>
      </c>
      <c r="G597" s="13"/>
      <c r="H597" s="14" t="str">
        <f>[1]Source!BO333</f>
        <v>. Письмо Минстроя России №7581-ДВ/09 от 05.03.2019</v>
      </c>
      <c r="I597" s="13"/>
      <c r="S597">
        <f>[1]Source!X332</f>
        <v>883</v>
      </c>
      <c r="T597">
        <f>[1]Source!X333</f>
        <v>6244</v>
      </c>
      <c r="U597">
        <f>[1]Source!Y332</f>
        <v>604</v>
      </c>
      <c r="V597">
        <f>[1]Source!Y333</f>
        <v>4272</v>
      </c>
    </row>
    <row r="598" spans="1:22" x14ac:dyDescent="0.2">
      <c r="C598" s="19" t="str">
        <f>"Объем: "&amp;[1]Source!I332&amp;"=1033/"&amp;"100"</f>
        <v>Объем: 10,33=1033/100</v>
      </c>
    </row>
    <row r="599" spans="1:22" ht="14.25" x14ac:dyDescent="0.2">
      <c r="A599" s="17"/>
      <c r="B599" s="16"/>
      <c r="C599" s="16" t="s">
        <v>11</v>
      </c>
      <c r="D599" s="14"/>
      <c r="E599" s="15"/>
      <c r="F599" s="13">
        <f>[1]Source!AO332</f>
        <v>85.64</v>
      </c>
      <c r="G599" s="13">
        <f>[1]Source!S332</f>
        <v>888</v>
      </c>
      <c r="H599" s="14">
        <f>IF([1]Source!BA333&lt;&gt; 0, [1]Source!BA333, 1)</f>
        <v>7.07</v>
      </c>
      <c r="I599" s="13">
        <f>[1]Source!S333</f>
        <v>6281</v>
      </c>
      <c r="R599">
        <f>G599</f>
        <v>888</v>
      </c>
    </row>
    <row r="600" spans="1:22" ht="14.25" x14ac:dyDescent="0.2">
      <c r="A600" s="17"/>
      <c r="B600" s="16"/>
      <c r="C600" s="16" t="s">
        <v>10</v>
      </c>
      <c r="D600" s="14"/>
      <c r="E600" s="15"/>
      <c r="F600" s="13">
        <f>[1]Source!AM332</f>
        <v>49.94</v>
      </c>
      <c r="G600" s="13">
        <f>[1]Source!Q332</f>
        <v>517</v>
      </c>
      <c r="H600" s="14">
        <f>IF([1]Source!BB333&lt;&gt; 0, [1]Source!BB333, 1)</f>
        <v>7.07</v>
      </c>
      <c r="I600" s="13">
        <f>[1]Source!Q333</f>
        <v>3652</v>
      </c>
    </row>
    <row r="601" spans="1:22" ht="14.25" x14ac:dyDescent="0.2">
      <c r="A601" s="17"/>
      <c r="B601" s="16"/>
      <c r="C601" s="16" t="s">
        <v>9</v>
      </c>
      <c r="D601" s="14"/>
      <c r="E601" s="15"/>
      <c r="F601" s="13">
        <f>[1]Source!AN332</f>
        <v>4.4000000000000004</v>
      </c>
      <c r="G601" s="18">
        <f>[1]Source!R332</f>
        <v>41</v>
      </c>
      <c r="H601" s="14">
        <f>IF([1]Source!BS333&lt;&gt; 0, [1]Source!BS333, 1)</f>
        <v>7.07</v>
      </c>
      <c r="I601" s="18">
        <f>[1]Source!R333</f>
        <v>292</v>
      </c>
      <c r="R601">
        <f>G601</f>
        <v>41</v>
      </c>
    </row>
    <row r="602" spans="1:22" ht="14.25" x14ac:dyDescent="0.2">
      <c r="A602" s="17"/>
      <c r="B602" s="16"/>
      <c r="C602" s="16" t="s">
        <v>8</v>
      </c>
      <c r="D602" s="14"/>
      <c r="E602" s="15"/>
      <c r="F602" s="13">
        <f>[1]Source!AL332</f>
        <v>37.69</v>
      </c>
      <c r="G602" s="13">
        <f>[1]Source!P332</f>
        <v>393</v>
      </c>
      <c r="H602" s="14">
        <f>IF([1]Source!BC333&lt;&gt; 0, [1]Source!BC333, 1)</f>
        <v>7.07</v>
      </c>
      <c r="I602" s="13">
        <f>[1]Source!P333</f>
        <v>2775</v>
      </c>
    </row>
    <row r="603" spans="1:22" ht="14.25" x14ac:dyDescent="0.2">
      <c r="A603" s="17"/>
      <c r="B603" s="16"/>
      <c r="C603" s="16" t="s">
        <v>7</v>
      </c>
      <c r="D603" s="14" t="s">
        <v>5</v>
      </c>
      <c r="E603" s="15"/>
      <c r="F603" s="13">
        <f>[1]Source!AT332</f>
        <v>95</v>
      </c>
      <c r="G603" s="13">
        <f>SUM(S597:S602)</f>
        <v>883</v>
      </c>
      <c r="H603" s="14"/>
      <c r="I603" s="13">
        <f>SUM(T597:T602)</f>
        <v>6244</v>
      </c>
    </row>
    <row r="604" spans="1:22" ht="14.25" x14ac:dyDescent="0.2">
      <c r="A604" s="17"/>
      <c r="B604" s="16"/>
      <c r="C604" s="16" t="s">
        <v>6</v>
      </c>
      <c r="D604" s="14" t="s">
        <v>5</v>
      </c>
      <c r="E604" s="15"/>
      <c r="F604" s="13">
        <f>[1]Source!AU332</f>
        <v>65</v>
      </c>
      <c r="G604" s="13">
        <f>SUM(U597:U603)</f>
        <v>604</v>
      </c>
      <c r="H604" s="14"/>
      <c r="I604" s="13">
        <f>SUM(V597:V603)</f>
        <v>4272</v>
      </c>
    </row>
    <row r="605" spans="1:22" ht="14.25" x14ac:dyDescent="0.2">
      <c r="A605" s="11"/>
      <c r="B605" s="10"/>
      <c r="C605" s="10" t="s">
        <v>4</v>
      </c>
      <c r="D605" s="8" t="s">
        <v>3</v>
      </c>
      <c r="E605" s="9">
        <f>[1]Source!AQ332</f>
        <v>9.9700000000000006</v>
      </c>
      <c r="F605" s="7"/>
      <c r="G605" s="12">
        <f>[1]Source!U333</f>
        <v>102.99010000000001</v>
      </c>
      <c r="H605" s="8"/>
      <c r="I605" s="7"/>
    </row>
    <row r="606" spans="1:22" ht="15" x14ac:dyDescent="0.25">
      <c r="F606" s="39">
        <f xml:space="preserve"> [1]Source!P332+[1]Source!Q332+[1]Source!S332+SUM(G603:G604)</f>
        <v>3285</v>
      </c>
      <c r="G606" s="39"/>
      <c r="H606" s="39">
        <f xml:space="preserve"> [1]Source!P333+[1]Source!Q333+[1]Source!S333+SUM(I603:I604)</f>
        <v>23224</v>
      </c>
      <c r="I606" s="39"/>
      <c r="O606" s="6">
        <f>F606</f>
        <v>3285</v>
      </c>
      <c r="P606" s="6">
        <f>H606</f>
        <v>23224</v>
      </c>
    </row>
    <row r="607" spans="1:22" ht="99.75" x14ac:dyDescent="0.2">
      <c r="A607" s="17" t="str">
        <f>[1]Source!E334</f>
        <v>65</v>
      </c>
      <c r="B607" s="16" t="s">
        <v>15</v>
      </c>
      <c r="C607" s="16" t="str">
        <f>[1]Source!G334</f>
        <v>Щиты и пульты, масса до 50 кг</v>
      </c>
      <c r="D607" s="14" t="str">
        <f>[1]Source!H334</f>
        <v>шт.</v>
      </c>
      <c r="E607" s="15">
        <f>[1]Source!I334</f>
        <v>1</v>
      </c>
      <c r="F607" s="13">
        <f>IF([1]Source!AK334&lt;&gt; 0, [1]Source!AK334,[1]Source!AL334 + [1]Source!AM334 + [1]Source!AO334)</f>
        <v>140.79</v>
      </c>
      <c r="G607" s="13"/>
      <c r="H607" s="14" t="str">
        <f>[1]Source!BO335</f>
        <v>. Письмо Минстроя России №7581-ДВ/09 от 05.03.2019</v>
      </c>
      <c r="I607" s="13"/>
      <c r="S607">
        <f>[1]Source!X334</f>
        <v>34</v>
      </c>
      <c r="T607">
        <f>[1]Source!X335</f>
        <v>238</v>
      </c>
      <c r="U607">
        <f>[1]Source!Y334</f>
        <v>25</v>
      </c>
      <c r="V607">
        <f>[1]Source!Y335</f>
        <v>178</v>
      </c>
    </row>
    <row r="608" spans="1:22" ht="14.25" x14ac:dyDescent="0.2">
      <c r="A608" s="17"/>
      <c r="B608" s="16"/>
      <c r="C608" s="16" t="s">
        <v>11</v>
      </c>
      <c r="D608" s="14"/>
      <c r="E608" s="15"/>
      <c r="F608" s="13">
        <f>[1]Source!AO334</f>
        <v>40.74</v>
      </c>
      <c r="G608" s="13">
        <f>[1]Source!S334</f>
        <v>41</v>
      </c>
      <c r="H608" s="14">
        <f>IF([1]Source!BA335&lt;&gt; 0, [1]Source!BA335, 1)</f>
        <v>7.07</v>
      </c>
      <c r="I608" s="13">
        <f>[1]Source!S335</f>
        <v>290</v>
      </c>
      <c r="R608">
        <f>G608</f>
        <v>41</v>
      </c>
    </row>
    <row r="609" spans="1:22" ht="14.25" x14ac:dyDescent="0.2">
      <c r="A609" s="17"/>
      <c r="B609" s="16"/>
      <c r="C609" s="16" t="s">
        <v>10</v>
      </c>
      <c r="D609" s="14"/>
      <c r="E609" s="15"/>
      <c r="F609" s="13">
        <f>[1]Source!AM334</f>
        <v>10.38</v>
      </c>
      <c r="G609" s="13">
        <f>[1]Source!Q334</f>
        <v>11</v>
      </c>
      <c r="H609" s="14">
        <f>IF([1]Source!BB335&lt;&gt; 0, [1]Source!BB335, 1)</f>
        <v>7.07</v>
      </c>
      <c r="I609" s="13">
        <f>[1]Source!Q335</f>
        <v>78</v>
      </c>
    </row>
    <row r="610" spans="1:22" ht="14.25" x14ac:dyDescent="0.2">
      <c r="A610" s="17"/>
      <c r="B610" s="16"/>
      <c r="C610" s="16" t="s">
        <v>9</v>
      </c>
      <c r="D610" s="14"/>
      <c r="E610" s="15"/>
      <c r="F610" s="13">
        <f>[1]Source!AN334</f>
        <v>0.77</v>
      </c>
      <c r="G610" s="18">
        <f>[1]Source!R334</f>
        <v>1</v>
      </c>
      <c r="H610" s="14">
        <f>IF([1]Source!BS335&lt;&gt; 0, [1]Source!BS335, 1)</f>
        <v>7.07</v>
      </c>
      <c r="I610" s="18">
        <f>[1]Source!R335</f>
        <v>7</v>
      </c>
      <c r="R610">
        <f>G610</f>
        <v>1</v>
      </c>
    </row>
    <row r="611" spans="1:22" ht="14.25" x14ac:dyDescent="0.2">
      <c r="A611" s="17"/>
      <c r="B611" s="16"/>
      <c r="C611" s="16" t="s">
        <v>8</v>
      </c>
      <c r="D611" s="14"/>
      <c r="E611" s="15"/>
      <c r="F611" s="13">
        <f>[1]Source!AL334</f>
        <v>89.67</v>
      </c>
      <c r="G611" s="13">
        <f>[1]Source!P334</f>
        <v>90</v>
      </c>
      <c r="H611" s="14">
        <f>IF([1]Source!BC335&lt;&gt; 0, [1]Source!BC335, 1)</f>
        <v>7.07</v>
      </c>
      <c r="I611" s="13">
        <f>[1]Source!P335</f>
        <v>636</v>
      </c>
    </row>
    <row r="612" spans="1:22" ht="14.25" x14ac:dyDescent="0.2">
      <c r="A612" s="17"/>
      <c r="B612" s="16"/>
      <c r="C612" s="16" t="s">
        <v>7</v>
      </c>
      <c r="D612" s="14" t="s">
        <v>5</v>
      </c>
      <c r="E612" s="15"/>
      <c r="F612" s="13">
        <f>[1]Source!AT334</f>
        <v>80</v>
      </c>
      <c r="G612" s="13">
        <f>SUM(S607:S611)</f>
        <v>34</v>
      </c>
      <c r="H612" s="14"/>
      <c r="I612" s="13">
        <f>SUM(T607:T611)</f>
        <v>238</v>
      </c>
    </row>
    <row r="613" spans="1:22" ht="14.25" x14ac:dyDescent="0.2">
      <c r="A613" s="17"/>
      <c r="B613" s="16"/>
      <c r="C613" s="16" t="s">
        <v>6</v>
      </c>
      <c r="D613" s="14" t="s">
        <v>5</v>
      </c>
      <c r="E613" s="15"/>
      <c r="F613" s="13">
        <f>[1]Source!AU334</f>
        <v>60</v>
      </c>
      <c r="G613" s="13">
        <f>SUM(U607:U612)</f>
        <v>25</v>
      </c>
      <c r="H613" s="14"/>
      <c r="I613" s="13">
        <f>SUM(V607:V612)</f>
        <v>178</v>
      </c>
    </row>
    <row r="614" spans="1:22" ht="14.25" x14ac:dyDescent="0.2">
      <c r="A614" s="11"/>
      <c r="B614" s="10"/>
      <c r="C614" s="10" t="s">
        <v>4</v>
      </c>
      <c r="D614" s="8" t="s">
        <v>3</v>
      </c>
      <c r="E614" s="9">
        <f>[1]Source!AQ334</f>
        <v>5.15</v>
      </c>
      <c r="F614" s="7"/>
      <c r="G614" s="12">
        <f>[1]Source!U335</f>
        <v>5.15</v>
      </c>
      <c r="H614" s="8"/>
      <c r="I614" s="7"/>
    </row>
    <row r="615" spans="1:22" ht="15" x14ac:dyDescent="0.25">
      <c r="F615" s="39">
        <f xml:space="preserve"> [1]Source!P334+[1]Source!Q334+[1]Source!S334+SUM(G612:G613)</f>
        <v>201</v>
      </c>
      <c r="G615" s="39"/>
      <c r="H615" s="39">
        <f xml:space="preserve"> [1]Source!P335+[1]Source!Q335+[1]Source!S335+SUM(I612:I613)</f>
        <v>1420</v>
      </c>
      <c r="I615" s="39"/>
      <c r="O615" s="6">
        <f>F615</f>
        <v>201</v>
      </c>
      <c r="P615" s="6">
        <f>H615</f>
        <v>1420</v>
      </c>
    </row>
    <row r="616" spans="1:22" ht="99.75" x14ac:dyDescent="0.2">
      <c r="A616" s="17" t="str">
        <f>[1]Source!E336</f>
        <v>66</v>
      </c>
      <c r="B616" s="16" t="s">
        <v>14</v>
      </c>
      <c r="C616" s="16" t="str">
        <f>[1]Source!G336</f>
        <v>Механизм исполнительный, масса до 50 кг</v>
      </c>
      <c r="D616" s="14" t="str">
        <f>[1]Source!H336</f>
        <v>шт.</v>
      </c>
      <c r="E616" s="15">
        <f>[1]Source!I336</f>
        <v>1</v>
      </c>
      <c r="F616" s="13">
        <f>IF([1]Source!AK336&lt;&gt; 0, [1]Source!AK336,[1]Source!AL336 + [1]Source!AM336 + [1]Source!AO336)</f>
        <v>68.55</v>
      </c>
      <c r="G616" s="13"/>
      <c r="H616" s="14" t="str">
        <f>[1]Source!BO337</f>
        <v>. Письмо Минстроя России №7581-ДВ/09 от 05.03.2019</v>
      </c>
      <c r="I616" s="13"/>
      <c r="S616">
        <f>[1]Source!X336</f>
        <v>11</v>
      </c>
      <c r="T616">
        <f>[1]Source!X337</f>
        <v>79</v>
      </c>
      <c r="U616">
        <f>[1]Source!Y336</f>
        <v>8</v>
      </c>
      <c r="V616">
        <f>[1]Source!Y337</f>
        <v>59</v>
      </c>
    </row>
    <row r="617" spans="1:22" ht="14.25" x14ac:dyDescent="0.2">
      <c r="A617" s="17"/>
      <c r="B617" s="16"/>
      <c r="C617" s="16" t="s">
        <v>11</v>
      </c>
      <c r="D617" s="14"/>
      <c r="E617" s="15"/>
      <c r="F617" s="13">
        <f>[1]Source!AO336</f>
        <v>8.9</v>
      </c>
      <c r="G617" s="13">
        <f>[1]Source!S336</f>
        <v>9</v>
      </c>
      <c r="H617" s="14">
        <f>IF([1]Source!BA337&lt;&gt; 0, [1]Source!BA337, 1)</f>
        <v>7.07</v>
      </c>
      <c r="I617" s="13">
        <f>[1]Source!S337</f>
        <v>64</v>
      </c>
      <c r="R617">
        <f>G617</f>
        <v>9</v>
      </c>
    </row>
    <row r="618" spans="1:22" ht="14.25" x14ac:dyDescent="0.2">
      <c r="A618" s="17"/>
      <c r="B618" s="16"/>
      <c r="C618" s="16" t="s">
        <v>10</v>
      </c>
      <c r="D618" s="14"/>
      <c r="E618" s="15"/>
      <c r="F618" s="13">
        <f>[1]Source!AM336</f>
        <v>51.67</v>
      </c>
      <c r="G618" s="13">
        <f>[1]Source!Q336</f>
        <v>52</v>
      </c>
      <c r="H618" s="14">
        <f>IF([1]Source!BB337&lt;&gt; 0, [1]Source!BB337, 1)</f>
        <v>7.07</v>
      </c>
      <c r="I618" s="13">
        <f>[1]Source!Q337</f>
        <v>368</v>
      </c>
    </row>
    <row r="619" spans="1:22" ht="14.25" x14ac:dyDescent="0.2">
      <c r="A619" s="17"/>
      <c r="B619" s="16"/>
      <c r="C619" s="16" t="s">
        <v>9</v>
      </c>
      <c r="D619" s="14"/>
      <c r="E619" s="15"/>
      <c r="F619" s="13">
        <f>[1]Source!AN336</f>
        <v>4.7</v>
      </c>
      <c r="G619" s="18">
        <f>[1]Source!R336</f>
        <v>5</v>
      </c>
      <c r="H619" s="14">
        <f>IF([1]Source!BS337&lt;&gt; 0, [1]Source!BS337, 1)</f>
        <v>7.07</v>
      </c>
      <c r="I619" s="18">
        <f>[1]Source!R337</f>
        <v>35</v>
      </c>
      <c r="R619">
        <f>G619</f>
        <v>5</v>
      </c>
    </row>
    <row r="620" spans="1:22" ht="14.25" x14ac:dyDescent="0.2">
      <c r="A620" s="17"/>
      <c r="B620" s="16"/>
      <c r="C620" s="16" t="s">
        <v>8</v>
      </c>
      <c r="D620" s="14"/>
      <c r="E620" s="15"/>
      <c r="F620" s="13">
        <f>[1]Source!AL336</f>
        <v>7.98</v>
      </c>
      <c r="G620" s="13">
        <f>[1]Source!P336</f>
        <v>8</v>
      </c>
      <c r="H620" s="14">
        <f>IF([1]Source!BC337&lt;&gt; 0, [1]Source!BC337, 1)</f>
        <v>7.07</v>
      </c>
      <c r="I620" s="13">
        <f>[1]Source!P337</f>
        <v>57</v>
      </c>
    </row>
    <row r="621" spans="1:22" ht="14.25" x14ac:dyDescent="0.2">
      <c r="A621" s="17"/>
      <c r="B621" s="16"/>
      <c r="C621" s="16" t="s">
        <v>7</v>
      </c>
      <c r="D621" s="14" t="s">
        <v>5</v>
      </c>
      <c r="E621" s="15"/>
      <c r="F621" s="13">
        <f>[1]Source!AT336</f>
        <v>80</v>
      </c>
      <c r="G621" s="13">
        <f>SUM(S616:S620)</f>
        <v>11</v>
      </c>
      <c r="H621" s="14"/>
      <c r="I621" s="13">
        <f>SUM(T616:T620)</f>
        <v>79</v>
      </c>
    </row>
    <row r="622" spans="1:22" ht="14.25" x14ac:dyDescent="0.2">
      <c r="A622" s="17"/>
      <c r="B622" s="16"/>
      <c r="C622" s="16" t="s">
        <v>6</v>
      </c>
      <c r="D622" s="14" t="s">
        <v>5</v>
      </c>
      <c r="E622" s="15"/>
      <c r="F622" s="13">
        <f>[1]Source!AU336</f>
        <v>60</v>
      </c>
      <c r="G622" s="13">
        <f>SUM(U616:U621)</f>
        <v>8</v>
      </c>
      <c r="H622" s="14"/>
      <c r="I622" s="13">
        <f>SUM(V616:V621)</f>
        <v>59</v>
      </c>
    </row>
    <row r="623" spans="1:22" ht="14.25" x14ac:dyDescent="0.2">
      <c r="A623" s="11"/>
      <c r="B623" s="10"/>
      <c r="C623" s="10" t="s">
        <v>4</v>
      </c>
      <c r="D623" s="8" t="s">
        <v>3</v>
      </c>
      <c r="E623" s="9">
        <f>[1]Source!AQ336</f>
        <v>1.17</v>
      </c>
      <c r="F623" s="7"/>
      <c r="G623" s="12">
        <f>[1]Source!U337</f>
        <v>1.17</v>
      </c>
      <c r="H623" s="8"/>
      <c r="I623" s="7"/>
    </row>
    <row r="624" spans="1:22" ht="15" x14ac:dyDescent="0.25">
      <c r="F624" s="39">
        <f xml:space="preserve"> [1]Source!P336+[1]Source!Q336+[1]Source!S336+SUM(G621:G622)</f>
        <v>88</v>
      </c>
      <c r="G624" s="39"/>
      <c r="H624" s="39">
        <f xml:space="preserve"> [1]Source!P337+[1]Source!Q337+[1]Source!S337+SUM(I621:I622)</f>
        <v>627</v>
      </c>
      <c r="I624" s="39"/>
      <c r="O624" s="6">
        <f>F624</f>
        <v>88</v>
      </c>
      <c r="P624" s="6">
        <f>H624</f>
        <v>627</v>
      </c>
    </row>
    <row r="625" spans="1:22" ht="99.75" x14ac:dyDescent="0.2">
      <c r="A625" s="17" t="str">
        <f>[1]Source!E338</f>
        <v>67</v>
      </c>
      <c r="B625" s="16" t="s">
        <v>13</v>
      </c>
      <c r="C625" s="16" t="str">
        <f>[1]Source!G338</f>
        <v>Узел сочленения для исполнительных механизмов, масса исполнительных механизмов до 20 кг</v>
      </c>
      <c r="D625" s="14" t="str">
        <f>[1]Source!H338</f>
        <v>шт.</v>
      </c>
      <c r="E625" s="15">
        <f>[1]Source!I338</f>
        <v>1</v>
      </c>
      <c r="F625" s="13">
        <f>IF([1]Source!AK338&lt;&gt; 0, [1]Source!AK338,[1]Source!AL338 + [1]Source!AM338 + [1]Source!AO338)</f>
        <v>75.13</v>
      </c>
      <c r="G625" s="13"/>
      <c r="H625" s="14" t="str">
        <f>[1]Source!BO339</f>
        <v>. Письмо Минстроя России №7581-ДВ/09 от 05.03.2019</v>
      </c>
      <c r="I625" s="13"/>
      <c r="S625">
        <f>[1]Source!X338</f>
        <v>14</v>
      </c>
      <c r="T625">
        <f>[1]Source!X339</f>
        <v>102</v>
      </c>
      <c r="U625">
        <f>[1]Source!Y338</f>
        <v>11</v>
      </c>
      <c r="V625">
        <f>[1]Source!Y339</f>
        <v>77</v>
      </c>
    </row>
    <row r="626" spans="1:22" ht="14.25" x14ac:dyDescent="0.2">
      <c r="A626" s="17"/>
      <c r="B626" s="16"/>
      <c r="C626" s="16" t="s">
        <v>11</v>
      </c>
      <c r="D626" s="14"/>
      <c r="E626" s="15"/>
      <c r="F626" s="13">
        <f>[1]Source!AO338</f>
        <v>10.050000000000001</v>
      </c>
      <c r="G626" s="13">
        <f>[1]Source!S338</f>
        <v>10</v>
      </c>
      <c r="H626" s="14">
        <f>IF([1]Source!BA339&lt;&gt; 0, [1]Source!BA339, 1)</f>
        <v>7.07</v>
      </c>
      <c r="I626" s="13">
        <f>[1]Source!S339</f>
        <v>71</v>
      </c>
      <c r="R626">
        <f>G626</f>
        <v>10</v>
      </c>
    </row>
    <row r="627" spans="1:22" ht="14.25" x14ac:dyDescent="0.2">
      <c r="A627" s="17"/>
      <c r="B627" s="16"/>
      <c r="C627" s="16" t="s">
        <v>10</v>
      </c>
      <c r="D627" s="14"/>
      <c r="E627" s="15"/>
      <c r="F627" s="13">
        <f>[1]Source!AM338</f>
        <v>48.89</v>
      </c>
      <c r="G627" s="13">
        <f>[1]Source!Q338</f>
        <v>48</v>
      </c>
      <c r="H627" s="14">
        <f>IF([1]Source!BB339&lt;&gt; 0, [1]Source!BB339, 1)</f>
        <v>7.07</v>
      </c>
      <c r="I627" s="13">
        <f>[1]Source!Q339</f>
        <v>339</v>
      </c>
    </row>
    <row r="628" spans="1:22" ht="14.25" x14ac:dyDescent="0.2">
      <c r="A628" s="17"/>
      <c r="B628" s="16"/>
      <c r="C628" s="16" t="s">
        <v>9</v>
      </c>
      <c r="D628" s="14"/>
      <c r="E628" s="15"/>
      <c r="F628" s="13">
        <f>[1]Source!AN338</f>
        <v>8.41</v>
      </c>
      <c r="G628" s="18">
        <f>[1]Source!R338</f>
        <v>8</v>
      </c>
      <c r="H628" s="14">
        <f>IF([1]Source!BS339&lt;&gt; 0, [1]Source!BS339, 1)</f>
        <v>7.07</v>
      </c>
      <c r="I628" s="18">
        <f>[1]Source!R339</f>
        <v>57</v>
      </c>
      <c r="R628">
        <f>G628</f>
        <v>8</v>
      </c>
    </row>
    <row r="629" spans="1:22" ht="14.25" x14ac:dyDescent="0.2">
      <c r="A629" s="17"/>
      <c r="B629" s="16"/>
      <c r="C629" s="16" t="s">
        <v>8</v>
      </c>
      <c r="D629" s="14"/>
      <c r="E629" s="15"/>
      <c r="F629" s="13">
        <f>[1]Source!AL338</f>
        <v>16.190000000000001</v>
      </c>
      <c r="G629" s="13">
        <f>[1]Source!P338</f>
        <v>16</v>
      </c>
      <c r="H629" s="14">
        <f>IF([1]Source!BC339&lt;&gt; 0, [1]Source!BC339, 1)</f>
        <v>7.07</v>
      </c>
      <c r="I629" s="13">
        <f>[1]Source!P339</f>
        <v>113</v>
      </c>
    </row>
    <row r="630" spans="1:22" ht="14.25" x14ac:dyDescent="0.2">
      <c r="A630" s="17"/>
      <c r="B630" s="16"/>
      <c r="C630" s="16" t="s">
        <v>7</v>
      </c>
      <c r="D630" s="14" t="s">
        <v>5</v>
      </c>
      <c r="E630" s="15"/>
      <c r="F630" s="13">
        <f>[1]Source!AT338</f>
        <v>80</v>
      </c>
      <c r="G630" s="13">
        <f>SUM(S625:S629)</f>
        <v>14</v>
      </c>
      <c r="H630" s="14"/>
      <c r="I630" s="13">
        <f>SUM(T625:T629)</f>
        <v>102</v>
      </c>
    </row>
    <row r="631" spans="1:22" ht="14.25" x14ac:dyDescent="0.2">
      <c r="A631" s="17"/>
      <c r="B631" s="16"/>
      <c r="C631" s="16" t="s">
        <v>6</v>
      </c>
      <c r="D631" s="14" t="s">
        <v>5</v>
      </c>
      <c r="E631" s="15"/>
      <c r="F631" s="13">
        <f>[1]Source!AU338</f>
        <v>60</v>
      </c>
      <c r="G631" s="13">
        <f>SUM(U625:U630)</f>
        <v>11</v>
      </c>
      <c r="H631" s="14"/>
      <c r="I631" s="13">
        <f>SUM(V625:V630)</f>
        <v>77</v>
      </c>
    </row>
    <row r="632" spans="1:22" ht="14.25" x14ac:dyDescent="0.2">
      <c r="A632" s="11"/>
      <c r="B632" s="10"/>
      <c r="C632" s="10" t="s">
        <v>4</v>
      </c>
      <c r="D632" s="8" t="s">
        <v>3</v>
      </c>
      <c r="E632" s="9">
        <f>[1]Source!AQ338</f>
        <v>1.17</v>
      </c>
      <c r="F632" s="7"/>
      <c r="G632" s="12">
        <f>[1]Source!U339</f>
        <v>1.17</v>
      </c>
      <c r="H632" s="8"/>
      <c r="I632" s="7"/>
    </row>
    <row r="633" spans="1:22" ht="15" x14ac:dyDescent="0.25">
      <c r="F633" s="39">
        <f xml:space="preserve"> [1]Source!P338+[1]Source!Q338+[1]Source!S338+SUM(G630:G631)</f>
        <v>99</v>
      </c>
      <c r="G633" s="39"/>
      <c r="H633" s="39">
        <f xml:space="preserve"> [1]Source!P339+[1]Source!Q339+[1]Source!S339+SUM(I630:I631)</f>
        <v>702</v>
      </c>
      <c r="I633" s="39"/>
      <c r="O633" s="6">
        <f>F633</f>
        <v>99</v>
      </c>
      <c r="P633" s="6">
        <f>H633</f>
        <v>702</v>
      </c>
    </row>
    <row r="634" spans="1:22" ht="99.75" x14ac:dyDescent="0.2">
      <c r="A634" s="17" t="str">
        <f>[1]Source!E340</f>
        <v>68</v>
      </c>
      <c r="B634" s="16" t="s">
        <v>12</v>
      </c>
      <c r="C634" s="16" t="str">
        <f>[1]Source!G340</f>
        <v>Конструкции для установки исполнительных механизмов, устанавливаемые на стене, масса до 20 кг</v>
      </c>
      <c r="D634" s="14" t="str">
        <f>[1]Source!H340</f>
        <v>шт.</v>
      </c>
      <c r="E634" s="15">
        <f>[1]Source!I340</f>
        <v>1</v>
      </c>
      <c r="F634" s="13">
        <f>IF([1]Source!AK340&lt;&gt; 0, [1]Source!AK340,[1]Source!AL340 + [1]Source!AM340 + [1]Source!AO340)</f>
        <v>244.74</v>
      </c>
      <c r="G634" s="13"/>
      <c r="H634" s="14" t="str">
        <f>[1]Source!BO341</f>
        <v>. Письмо Минстроя России №7581-ДВ/09 от 05.03.2019</v>
      </c>
      <c r="I634" s="13"/>
      <c r="S634">
        <f>[1]Source!X340</f>
        <v>21</v>
      </c>
      <c r="T634">
        <f>[1]Source!X341</f>
        <v>146</v>
      </c>
      <c r="U634">
        <f>[1]Source!Y340</f>
        <v>16</v>
      </c>
      <c r="V634">
        <f>[1]Source!Y341</f>
        <v>110</v>
      </c>
    </row>
    <row r="635" spans="1:22" ht="14.25" x14ac:dyDescent="0.2">
      <c r="A635" s="17"/>
      <c r="B635" s="16"/>
      <c r="C635" s="16" t="s">
        <v>11</v>
      </c>
      <c r="D635" s="14"/>
      <c r="E635" s="15"/>
      <c r="F635" s="13">
        <f>[1]Source!AO340</f>
        <v>19.91</v>
      </c>
      <c r="G635" s="13">
        <f>[1]Source!S340</f>
        <v>20</v>
      </c>
      <c r="H635" s="14">
        <f>IF([1]Source!BA341&lt;&gt; 0, [1]Source!BA341, 1)</f>
        <v>7.07</v>
      </c>
      <c r="I635" s="13">
        <f>[1]Source!S341</f>
        <v>141</v>
      </c>
      <c r="R635">
        <f>G635</f>
        <v>20</v>
      </c>
    </row>
    <row r="636" spans="1:22" ht="14.25" x14ac:dyDescent="0.2">
      <c r="A636" s="17"/>
      <c r="B636" s="16"/>
      <c r="C636" s="16" t="s">
        <v>10</v>
      </c>
      <c r="D636" s="14"/>
      <c r="E636" s="15"/>
      <c r="F636" s="13">
        <f>[1]Source!AM340</f>
        <v>53.72</v>
      </c>
      <c r="G636" s="13">
        <f>[1]Source!Q340</f>
        <v>53</v>
      </c>
      <c r="H636" s="14">
        <f>IF([1]Source!BB341&lt;&gt; 0, [1]Source!BB341, 1)</f>
        <v>7.07</v>
      </c>
      <c r="I636" s="13">
        <f>[1]Source!Q341</f>
        <v>375</v>
      </c>
    </row>
    <row r="637" spans="1:22" ht="14.25" x14ac:dyDescent="0.2">
      <c r="A637" s="17"/>
      <c r="B637" s="16"/>
      <c r="C637" s="16" t="s">
        <v>9</v>
      </c>
      <c r="D637" s="14"/>
      <c r="E637" s="15"/>
      <c r="F637" s="13">
        <f>[1]Source!AN340</f>
        <v>6.28</v>
      </c>
      <c r="G637" s="18">
        <f>[1]Source!R340</f>
        <v>6</v>
      </c>
      <c r="H637" s="14">
        <f>IF([1]Source!BS341&lt;&gt; 0, [1]Source!BS341, 1)</f>
        <v>7.07</v>
      </c>
      <c r="I637" s="18">
        <f>[1]Source!R341</f>
        <v>42</v>
      </c>
      <c r="R637">
        <f>G637</f>
        <v>6</v>
      </c>
    </row>
    <row r="638" spans="1:22" ht="14.25" x14ac:dyDescent="0.2">
      <c r="A638" s="17"/>
      <c r="B638" s="16"/>
      <c r="C638" s="16" t="s">
        <v>8</v>
      </c>
      <c r="D638" s="14"/>
      <c r="E638" s="15"/>
      <c r="F638" s="13">
        <f>[1]Source!AL340</f>
        <v>171.11</v>
      </c>
      <c r="G638" s="13">
        <f>[1]Source!P340</f>
        <v>171</v>
      </c>
      <c r="H638" s="14">
        <f>IF([1]Source!BC341&lt;&gt; 0, [1]Source!BC341, 1)</f>
        <v>7.07</v>
      </c>
      <c r="I638" s="13">
        <f>[1]Source!P341</f>
        <v>1209</v>
      </c>
    </row>
    <row r="639" spans="1:22" ht="14.25" x14ac:dyDescent="0.2">
      <c r="A639" s="17"/>
      <c r="B639" s="16"/>
      <c r="C639" s="16" t="s">
        <v>7</v>
      </c>
      <c r="D639" s="14" t="s">
        <v>5</v>
      </c>
      <c r="E639" s="15"/>
      <c r="F639" s="13">
        <f>[1]Source!AT340</f>
        <v>80</v>
      </c>
      <c r="G639" s="13">
        <f>SUM(S634:S638)</f>
        <v>21</v>
      </c>
      <c r="H639" s="14"/>
      <c r="I639" s="13">
        <f>SUM(T634:T638)</f>
        <v>146</v>
      </c>
    </row>
    <row r="640" spans="1:22" ht="14.25" x14ac:dyDescent="0.2">
      <c r="A640" s="17"/>
      <c r="B640" s="16"/>
      <c r="C640" s="16" t="s">
        <v>6</v>
      </c>
      <c r="D640" s="14" t="s">
        <v>5</v>
      </c>
      <c r="E640" s="15"/>
      <c r="F640" s="13">
        <f>[1]Source!AU340</f>
        <v>60</v>
      </c>
      <c r="G640" s="13">
        <f>SUM(U634:U639)</f>
        <v>16</v>
      </c>
      <c r="H640" s="14"/>
      <c r="I640" s="13">
        <f>SUM(V634:V639)</f>
        <v>110</v>
      </c>
    </row>
    <row r="641" spans="1:22" ht="14.25" x14ac:dyDescent="0.2">
      <c r="A641" s="11"/>
      <c r="B641" s="10"/>
      <c r="C641" s="10" t="s">
        <v>4</v>
      </c>
      <c r="D641" s="8" t="s">
        <v>3</v>
      </c>
      <c r="E641" s="9">
        <f>[1]Source!AQ340</f>
        <v>2.25</v>
      </c>
      <c r="F641" s="7"/>
      <c r="G641" s="12">
        <f>[1]Source!U341</f>
        <v>2.25</v>
      </c>
      <c r="H641" s="8"/>
      <c r="I641" s="7"/>
    </row>
    <row r="642" spans="1:22" ht="15" x14ac:dyDescent="0.25">
      <c r="F642" s="39">
        <f xml:space="preserve"> [1]Source!P340+[1]Source!Q340+[1]Source!S340+SUM(G639:G640)</f>
        <v>281</v>
      </c>
      <c r="G642" s="39"/>
      <c r="H642" s="39">
        <f xml:space="preserve"> [1]Source!P341+[1]Source!Q341+[1]Source!S341+SUM(I639:I640)</f>
        <v>1981</v>
      </c>
      <c r="I642" s="39"/>
      <c r="O642" s="6">
        <f>F642</f>
        <v>281</v>
      </c>
      <c r="P642" s="6">
        <f>H642</f>
        <v>1981</v>
      </c>
    </row>
    <row r="643" spans="1:22" ht="42.75" x14ac:dyDescent="0.2">
      <c r="A643" s="11" t="str">
        <f>[1]Source!E342</f>
        <v>69</v>
      </c>
      <c r="B643" s="10" t="s">
        <v>1</v>
      </c>
      <c r="C643" s="10" t="s">
        <v>2</v>
      </c>
      <c r="D643" s="8" t="str">
        <f>[1]Source!H342</f>
        <v>КОМПЛЕКТ</v>
      </c>
      <c r="E643" s="9">
        <f>[1]Source!I342</f>
        <v>1</v>
      </c>
      <c r="F643" s="7">
        <f>[1]Source!AL342</f>
        <v>95968.88</v>
      </c>
      <c r="G643" s="7">
        <f>[1]Source!P342</f>
        <v>95969</v>
      </c>
      <c r="H643" s="8">
        <f>IF([1]Source!BC343&lt;&gt; 0, [1]Source!BC343, 1)</f>
        <v>7.07</v>
      </c>
      <c r="I643" s="7">
        <f>[1]Source!P343</f>
        <v>678501</v>
      </c>
      <c r="S643">
        <f>[1]Source!X342</f>
        <v>0</v>
      </c>
      <c r="T643">
        <f>[1]Source!X343</f>
        <v>0</v>
      </c>
      <c r="U643">
        <f>[1]Source!Y342</f>
        <v>0</v>
      </c>
      <c r="V643">
        <f>[1]Source!Y343</f>
        <v>0</v>
      </c>
    </row>
    <row r="644" spans="1:22" ht="15" x14ac:dyDescent="0.25">
      <c r="F644" s="39">
        <f xml:space="preserve"> [1]Source!P342+[1]Source!Q342+[1]Source!S342+SUM(G644:G644)</f>
        <v>95969</v>
      </c>
      <c r="G644" s="39"/>
      <c r="H644" s="39">
        <f xml:space="preserve"> [1]Source!P343+[1]Source!Q343+[1]Source!S343+SUM(I644:I644)</f>
        <v>678501</v>
      </c>
      <c r="I644" s="39"/>
      <c r="O644" s="6">
        <f>F644</f>
        <v>95969</v>
      </c>
      <c r="P644" s="6">
        <f>H644</f>
        <v>678501</v>
      </c>
    </row>
    <row r="645" spans="1:22" ht="42.75" x14ac:dyDescent="0.2">
      <c r="A645" s="11" t="str">
        <f>[1]Source!E344</f>
        <v>70</v>
      </c>
      <c r="B645" s="10" t="s">
        <v>1</v>
      </c>
      <c r="C645" s="10" t="s">
        <v>0</v>
      </c>
      <c r="D645" s="8" t="str">
        <f>[1]Source!H344</f>
        <v>КОМПЛЕКТ</v>
      </c>
      <c r="E645" s="9">
        <f>[1]Source!I344</f>
        <v>1</v>
      </c>
      <c r="F645" s="7">
        <f>[1]Source!AL344</f>
        <v>23338.05</v>
      </c>
      <c r="G645" s="7">
        <f>[1]Source!P344</f>
        <v>23338</v>
      </c>
      <c r="H645" s="8">
        <f>IF([1]Source!BC345&lt;&gt; 0, [1]Source!BC345, 1)</f>
        <v>7.07</v>
      </c>
      <c r="I645" s="7">
        <f>[1]Source!P345</f>
        <v>165000</v>
      </c>
      <c r="S645">
        <f>[1]Source!X344</f>
        <v>0</v>
      </c>
      <c r="T645">
        <f>[1]Source!X345</f>
        <v>0</v>
      </c>
      <c r="U645">
        <f>[1]Source!Y344</f>
        <v>0</v>
      </c>
      <c r="V645">
        <f>[1]Source!Y345</f>
        <v>0</v>
      </c>
    </row>
    <row r="646" spans="1:22" ht="15" x14ac:dyDescent="0.25">
      <c r="F646" s="39">
        <f xml:space="preserve"> [1]Source!P344+[1]Source!Q344+[1]Source!S344+SUM(G646:G646)</f>
        <v>23338</v>
      </c>
      <c r="G646" s="39"/>
      <c r="H646" s="39">
        <f xml:space="preserve"> [1]Source!P345+[1]Source!Q345+[1]Source!S345+SUM(I646:I646)</f>
        <v>165000</v>
      </c>
      <c r="I646" s="39"/>
      <c r="O646" s="6">
        <f>F646</f>
        <v>23338</v>
      </c>
      <c r="P646" s="6">
        <f>H646</f>
        <v>165000</v>
      </c>
    </row>
    <row r="648" spans="1:22" ht="15" x14ac:dyDescent="0.25">
      <c r="A648" s="38" t="str">
        <f>CONCATENATE("Итого по разделу: ",IF([1]Source!G347&lt;&gt;"Новый раздел", [1]Source!G347, ""))</f>
        <v>Итого по разделу: автоматизация котла КВ-ГМ</v>
      </c>
      <c r="B648" s="38"/>
      <c r="C648" s="38"/>
      <c r="D648" s="38"/>
      <c r="E648" s="38"/>
      <c r="F648" s="39">
        <f>SUM(O496:O647)</f>
        <v>128648</v>
      </c>
      <c r="G648" s="40"/>
      <c r="H648" s="39">
        <f>SUM(P496:P647)</f>
        <v>909575</v>
      </c>
      <c r="I648" s="40"/>
    </row>
    <row r="652" spans="1:22" ht="15" x14ac:dyDescent="0.25">
      <c r="A652" s="38" t="str">
        <f>CONCATENATE("Итого по локальной смете: ",IF([1]Source!G376&lt;&gt;"Новая локальная смета", [1]Source!G376, ""))</f>
        <v>Итого по локальной смете: капремонт котла КВГМ-10-150</v>
      </c>
      <c r="B652" s="38"/>
      <c r="C652" s="38"/>
      <c r="D652" s="38"/>
      <c r="E652" s="38"/>
      <c r="F652" s="39">
        <f>SUM(O22:O651)</f>
        <v>950510</v>
      </c>
      <c r="G652" s="40"/>
      <c r="H652" s="39">
        <f>SUM(P22:P651)</f>
        <v>7252858</v>
      </c>
      <c r="I652" s="40"/>
    </row>
    <row r="657" spans="1:9" ht="14.25" x14ac:dyDescent="0.2">
      <c r="A657" s="36"/>
      <c r="B657" s="36"/>
      <c r="C657" s="5"/>
      <c r="D657" s="5"/>
      <c r="E657" s="5"/>
      <c r="F657" s="5"/>
      <c r="G657" s="4"/>
      <c r="H657" s="2"/>
      <c r="I657" s="1"/>
    </row>
    <row r="658" spans="1:9" ht="14.25" x14ac:dyDescent="0.2">
      <c r="A658" s="2"/>
      <c r="B658" s="2"/>
      <c r="C658" s="37"/>
      <c r="D658" s="37"/>
      <c r="E658" s="37"/>
      <c r="F658" s="37"/>
      <c r="G658" s="3"/>
      <c r="H658" s="2"/>
      <c r="I658" s="1"/>
    </row>
    <row r="659" spans="1:9" ht="14.25" x14ac:dyDescent="0.2">
      <c r="A659" s="2"/>
      <c r="B659" s="2"/>
      <c r="C659" s="2"/>
      <c r="D659" s="2"/>
      <c r="E659" s="2"/>
      <c r="F659" s="2"/>
      <c r="G659" s="2"/>
      <c r="H659" s="2"/>
      <c r="I659" s="1"/>
    </row>
    <row r="660" spans="1:9" ht="14.25" x14ac:dyDescent="0.2">
      <c r="A660" s="36"/>
      <c r="B660" s="36"/>
      <c r="C660" s="5"/>
      <c r="D660" s="5"/>
      <c r="E660" s="5"/>
      <c r="F660" s="5"/>
      <c r="G660" s="4"/>
      <c r="H660" s="2"/>
      <c r="I660" s="1"/>
    </row>
    <row r="661" spans="1:9" ht="14.25" x14ac:dyDescent="0.2">
      <c r="A661" s="2"/>
      <c r="B661" s="2"/>
      <c r="C661" s="37"/>
      <c r="D661" s="37"/>
      <c r="E661" s="37"/>
      <c r="F661" s="37"/>
      <c r="G661" s="3"/>
      <c r="H661" s="2"/>
      <c r="I661" s="1"/>
    </row>
  </sheetData>
  <mergeCells count="219">
    <mergeCell ref="A12:I12"/>
    <mergeCell ref="A14:I14"/>
    <mergeCell ref="A15:I15"/>
    <mergeCell ref="A17:I17"/>
    <mergeCell ref="B7:D7"/>
    <mergeCell ref="E7:I7"/>
    <mergeCell ref="A10:I10"/>
    <mergeCell ref="B3:D3"/>
    <mergeCell ref="E3:I3"/>
    <mergeCell ref="B4:D4"/>
    <mergeCell ref="E4:I4"/>
    <mergeCell ref="B6:D6"/>
    <mergeCell ref="E6:I6"/>
    <mergeCell ref="A24:I24"/>
    <mergeCell ref="F32:G32"/>
    <mergeCell ref="H32:I32"/>
    <mergeCell ref="F40:G40"/>
    <mergeCell ref="H40:I40"/>
    <mergeCell ref="C44:I44"/>
    <mergeCell ref="A19:A20"/>
    <mergeCell ref="B19:B20"/>
    <mergeCell ref="C19:C20"/>
    <mergeCell ref="D19:D20"/>
    <mergeCell ref="E19:I19"/>
    <mergeCell ref="F71:G71"/>
    <mergeCell ref="H71:I71"/>
    <mergeCell ref="C74:I74"/>
    <mergeCell ref="F81:G81"/>
    <mergeCell ref="H81:I81"/>
    <mergeCell ref="C84:I84"/>
    <mergeCell ref="F51:G51"/>
    <mergeCell ref="H51:I51"/>
    <mergeCell ref="C55:I55"/>
    <mergeCell ref="F61:G61"/>
    <mergeCell ref="H61:I61"/>
    <mergeCell ref="C65:I65"/>
    <mergeCell ref="F112:G112"/>
    <mergeCell ref="H112:I112"/>
    <mergeCell ref="A114:E114"/>
    <mergeCell ref="H114:I114"/>
    <mergeCell ref="F114:G114"/>
    <mergeCell ref="A118:I118"/>
    <mergeCell ref="F91:G91"/>
    <mergeCell ref="H91:I91"/>
    <mergeCell ref="C94:I94"/>
    <mergeCell ref="F101:G101"/>
    <mergeCell ref="H101:I101"/>
    <mergeCell ref="C105:I105"/>
    <mergeCell ref="C141:I141"/>
    <mergeCell ref="F148:G148"/>
    <mergeCell ref="H148:I148"/>
    <mergeCell ref="C151:I151"/>
    <mergeCell ref="F158:G158"/>
    <mergeCell ref="H158:I158"/>
    <mergeCell ref="C121:I121"/>
    <mergeCell ref="F128:G128"/>
    <mergeCell ref="H128:I128"/>
    <mergeCell ref="C131:I131"/>
    <mergeCell ref="F138:G138"/>
    <mergeCell ref="H138:I138"/>
    <mergeCell ref="C181:I181"/>
    <mergeCell ref="F188:G188"/>
    <mergeCell ref="H188:I188"/>
    <mergeCell ref="C191:I191"/>
    <mergeCell ref="F198:G198"/>
    <mergeCell ref="H198:I198"/>
    <mergeCell ref="C161:I161"/>
    <mergeCell ref="F168:G168"/>
    <mergeCell ref="H168:I168"/>
    <mergeCell ref="C171:I171"/>
    <mergeCell ref="F178:G178"/>
    <mergeCell ref="H178:I178"/>
    <mergeCell ref="F222:G222"/>
    <mergeCell ref="H222:I222"/>
    <mergeCell ref="F231:G231"/>
    <mergeCell ref="H231:I231"/>
    <mergeCell ref="F240:G240"/>
    <mergeCell ref="H240:I240"/>
    <mergeCell ref="A200:E200"/>
    <mergeCell ref="H200:I200"/>
    <mergeCell ref="F200:G200"/>
    <mergeCell ref="A204:I204"/>
    <mergeCell ref="F213:G213"/>
    <mergeCell ref="H213:I213"/>
    <mergeCell ref="F276:G276"/>
    <mergeCell ref="H276:I276"/>
    <mergeCell ref="F278:G278"/>
    <mergeCell ref="H278:I278"/>
    <mergeCell ref="F287:G287"/>
    <mergeCell ref="H287:I287"/>
    <mergeCell ref="F249:G249"/>
    <mergeCell ref="H249:I249"/>
    <mergeCell ref="F258:G258"/>
    <mergeCell ref="H258:I258"/>
    <mergeCell ref="F267:G267"/>
    <mergeCell ref="H267:I267"/>
    <mergeCell ref="F306:G306"/>
    <mergeCell ref="H306:I306"/>
    <mergeCell ref="C309:I309"/>
    <mergeCell ref="F316:G316"/>
    <mergeCell ref="H316:I316"/>
    <mergeCell ref="C320:I320"/>
    <mergeCell ref="A289:E289"/>
    <mergeCell ref="H289:I289"/>
    <mergeCell ref="F289:G289"/>
    <mergeCell ref="A293:I293"/>
    <mergeCell ref="C296:I296"/>
    <mergeCell ref="F304:G304"/>
    <mergeCell ref="H304:I304"/>
    <mergeCell ref="F351:G351"/>
    <mergeCell ref="H351:I351"/>
    <mergeCell ref="F353:G353"/>
    <mergeCell ref="H353:I353"/>
    <mergeCell ref="C356:I356"/>
    <mergeCell ref="F365:G365"/>
    <mergeCell ref="H365:I365"/>
    <mergeCell ref="F328:G328"/>
    <mergeCell ref="H328:I328"/>
    <mergeCell ref="C332:I332"/>
    <mergeCell ref="F339:G339"/>
    <mergeCell ref="H339:I339"/>
    <mergeCell ref="C342:I342"/>
    <mergeCell ref="C390:I390"/>
    <mergeCell ref="F398:G398"/>
    <mergeCell ref="H398:I398"/>
    <mergeCell ref="C402:I402"/>
    <mergeCell ref="F410:G410"/>
    <mergeCell ref="H410:I410"/>
    <mergeCell ref="C368:I368"/>
    <mergeCell ref="F376:G376"/>
    <mergeCell ref="H376:I376"/>
    <mergeCell ref="C379:I379"/>
    <mergeCell ref="F387:G387"/>
    <mergeCell ref="H387:I387"/>
    <mergeCell ref="F437:G437"/>
    <mergeCell ref="H437:I437"/>
    <mergeCell ref="C441:I441"/>
    <mergeCell ref="F448:G448"/>
    <mergeCell ref="H448:I448"/>
    <mergeCell ref="C452:I452"/>
    <mergeCell ref="C414:I414"/>
    <mergeCell ref="F422:G422"/>
    <mergeCell ref="H422:I422"/>
    <mergeCell ref="F425:G425"/>
    <mergeCell ref="H425:I425"/>
    <mergeCell ref="C429:I429"/>
    <mergeCell ref="A476:I476"/>
    <mergeCell ref="F478:G478"/>
    <mergeCell ref="H478:I478"/>
    <mergeCell ref="F480:G480"/>
    <mergeCell ref="H480:I480"/>
    <mergeCell ref="F482:G482"/>
    <mergeCell ref="H482:I482"/>
    <mergeCell ref="F459:G459"/>
    <mergeCell ref="H459:I459"/>
    <mergeCell ref="F470:G470"/>
    <mergeCell ref="H470:I470"/>
    <mergeCell ref="A472:E472"/>
    <mergeCell ref="H472:I472"/>
    <mergeCell ref="F472:G472"/>
    <mergeCell ref="F490:G490"/>
    <mergeCell ref="H490:I490"/>
    <mergeCell ref="A492:E492"/>
    <mergeCell ref="H492:I492"/>
    <mergeCell ref="F492:G492"/>
    <mergeCell ref="A496:I496"/>
    <mergeCell ref="F484:G484"/>
    <mergeCell ref="H484:I484"/>
    <mergeCell ref="F486:G486"/>
    <mergeCell ref="H486:I486"/>
    <mergeCell ref="F488:G488"/>
    <mergeCell ref="H488:I488"/>
    <mergeCell ref="F529:G529"/>
    <mergeCell ref="H529:I529"/>
    <mergeCell ref="F538:G538"/>
    <mergeCell ref="H538:I538"/>
    <mergeCell ref="F547:G547"/>
    <mergeCell ref="H547:I547"/>
    <mergeCell ref="F504:G504"/>
    <mergeCell ref="H504:I504"/>
    <mergeCell ref="F512:G512"/>
    <mergeCell ref="H512:I512"/>
    <mergeCell ref="F521:G521"/>
    <mergeCell ref="H521:I521"/>
    <mergeCell ref="H586:I586"/>
    <mergeCell ref="F596:G596"/>
    <mergeCell ref="H596:I596"/>
    <mergeCell ref="F606:G606"/>
    <mergeCell ref="H606:I606"/>
    <mergeCell ref="F557:G557"/>
    <mergeCell ref="H557:I557"/>
    <mergeCell ref="F567:G567"/>
    <mergeCell ref="H567:I567"/>
    <mergeCell ref="F576:G576"/>
    <mergeCell ref="H576:I576"/>
    <mergeCell ref="L14:T14"/>
    <mergeCell ref="A657:B657"/>
    <mergeCell ref="C658:F658"/>
    <mergeCell ref="A660:B660"/>
    <mergeCell ref="C661:F661"/>
    <mergeCell ref="A648:E648"/>
    <mergeCell ref="H648:I648"/>
    <mergeCell ref="F648:G648"/>
    <mergeCell ref="A652:E652"/>
    <mergeCell ref="H652:I652"/>
    <mergeCell ref="F652:G652"/>
    <mergeCell ref="F642:G642"/>
    <mergeCell ref="H642:I642"/>
    <mergeCell ref="F644:G644"/>
    <mergeCell ref="H644:I644"/>
    <mergeCell ref="F646:G646"/>
    <mergeCell ref="H646:I646"/>
    <mergeCell ref="F615:G615"/>
    <mergeCell ref="H615:I615"/>
    <mergeCell ref="F624:G624"/>
    <mergeCell ref="H624:I624"/>
    <mergeCell ref="F633:G633"/>
    <mergeCell ref="H633:I633"/>
    <mergeCell ref="F586:G586"/>
  </mergeCells>
  <pageMargins left="0.4" right="0.2" top="0.2" bottom="0.4" header="0.2" footer="0.2"/>
  <pageSetup paperSize="9" scale="69" fitToHeight="0" orientation="portrait" verticalDpi="0" r:id="rId1"/>
  <headerFooter>
    <oddHeader>&amp;L&amp;8</oddHeader>
    <oddFooter>&amp;R&amp;P</oddFooter>
  </headerFooter>
  <rowBreaks count="1" manualBreakCount="1">
    <brk id="6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Смета 9 граф_2</vt:lpstr>
      <vt:lpstr>'Смета 9 граф_2'!Заголовки_для_печати</vt:lpstr>
      <vt:lpstr>'Смета 9 граф_2'!Область_печати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2019-05-13T10:14:21Z</dcterms:created>
  <dcterms:modified xsi:type="dcterms:W3CDTF">2019-05-13T10:23:54Z</dcterms:modified>
</cp:coreProperties>
</file>